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igcgov-my.sharepoint.com/personal/gena_caviness_nigc_gov/Documents/Desktop/"/>
    </mc:Choice>
  </mc:AlternateContent>
  <bookViews>
    <workbookView xWindow="0" yWindow="0" windowWidth="20085" windowHeight="7590"/>
  </bookViews>
  <sheets>
    <sheet name="Minimum Bankroll" sheetId="1" r:id="rId1"/>
    <sheet name="Instructions" sheetId="2" r:id="rId2"/>
    <sheet name="Class II" sheetId="3" r:id="rId3"/>
    <sheet name="Class III" sheetId="4" r:id="rId4"/>
    <sheet name="Look-up Tables" sheetId="5" r:id="rId5"/>
  </sheets>
  <externalReferences>
    <externalReference r:id="rId6"/>
  </externalReferences>
  <definedNames>
    <definedName name="Answer">'[1]Look-up Tables'!$A$47:$A$48</definedName>
    <definedName name="GGR">'Minimum Bankroll'!$E$15</definedName>
    <definedName name="Minimum_Bankroll_Look_Up_Tables">'Look-up Tables'!$A$1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4" l="1"/>
  <c r="G27" i="4" s="1"/>
  <c r="F21" i="4"/>
  <c r="F20" i="4"/>
  <c r="F19" i="4"/>
  <c r="E14" i="4"/>
  <c r="F14" i="4" s="1"/>
  <c r="E13" i="4"/>
  <c r="F13" i="4" s="1"/>
  <c r="E12" i="4"/>
  <c r="F12" i="4" s="1"/>
  <c r="E11" i="4"/>
  <c r="F11" i="4" s="1"/>
  <c r="E6" i="4"/>
  <c r="F6" i="4" s="1"/>
  <c r="E5" i="4"/>
  <c r="F5" i="4" s="1"/>
  <c r="E4" i="4"/>
  <c r="F4" i="4" s="1"/>
  <c r="F22" i="3"/>
  <c r="G16" i="3" s="1"/>
  <c r="G9" i="3"/>
  <c r="E6" i="3"/>
  <c r="F6" i="3" s="1"/>
  <c r="E5" i="3"/>
  <c r="F5" i="3" s="1"/>
  <c r="E4" i="3"/>
  <c r="F4" i="3" s="1"/>
  <c r="M15" i="1"/>
  <c r="J15" i="1"/>
  <c r="J7" i="1"/>
  <c r="J11" i="1" s="1"/>
  <c r="M6" i="1"/>
  <c r="M7" i="1" s="1"/>
  <c r="M11" i="1" s="1"/>
  <c r="G2" i="3" l="1"/>
  <c r="G14" i="3" s="1"/>
  <c r="M19" i="1"/>
  <c r="G2" i="4"/>
  <c r="G17" i="4"/>
  <c r="G9" i="4"/>
  <c r="G25" i="4" l="1"/>
  <c r="M17" i="1" s="1"/>
  <c r="J17" i="1" l="1"/>
  <c r="J21" i="1" s="1"/>
  <c r="J23" i="1" s="1"/>
  <c r="M21" i="1"/>
  <c r="M23" i="1" s="1"/>
</calcChain>
</file>

<file path=xl/sharedStrings.xml><?xml version="1.0" encoding="utf-8"?>
<sst xmlns="http://schemas.openxmlformats.org/spreadsheetml/2006/main" count="308" uniqueCount="245">
  <si>
    <t>Enter information in blue highlighted areas only.</t>
  </si>
  <si>
    <t>Note: All shaded yellow cells contain formulas and cross references and do not require input.</t>
  </si>
  <si>
    <t xml:space="preserve">On Hand </t>
  </si>
  <si>
    <t xml:space="preserve">Next Business Day </t>
  </si>
  <si>
    <t>Cash Available</t>
  </si>
  <si>
    <t xml:space="preserve">Cash In Cage </t>
  </si>
  <si>
    <t>1a</t>
  </si>
  <si>
    <t>1b</t>
  </si>
  <si>
    <t>Less: Customer Deposits Including Wagering Accounts</t>
  </si>
  <si>
    <t>2a</t>
  </si>
  <si>
    <t>2b</t>
  </si>
  <si>
    <t>Net Cash In Cage</t>
  </si>
  <si>
    <t>3a</t>
  </si>
  <si>
    <t>3b</t>
  </si>
  <si>
    <t>Cash On Casino Floor</t>
  </si>
  <si>
    <t>4a</t>
  </si>
  <si>
    <t>4b</t>
  </si>
  <si>
    <t>Cash In Bank</t>
  </si>
  <si>
    <t>N/A</t>
  </si>
  <si>
    <t>5b</t>
  </si>
  <si>
    <t>6a</t>
  </si>
  <si>
    <t>6b</t>
  </si>
  <si>
    <t>Required Bankroll</t>
  </si>
  <si>
    <t>Gross Gaming Revenue (Prior Business Year)</t>
  </si>
  <si>
    <t>X</t>
  </si>
  <si>
    <t>7a</t>
  </si>
  <si>
    <t>7b</t>
  </si>
  <si>
    <t>8a</t>
  </si>
  <si>
    <t>8b</t>
  </si>
  <si>
    <t>Variable Amounts Requirement</t>
  </si>
  <si>
    <t>9b</t>
  </si>
  <si>
    <t>Total Bankroll Requirement</t>
  </si>
  <si>
    <t>10a</t>
  </si>
  <si>
    <t>10b</t>
  </si>
  <si>
    <t>Cash Excess / (Deficiency)</t>
  </si>
  <si>
    <t>11a</t>
  </si>
  <si>
    <t>11b</t>
  </si>
  <si>
    <t>1) Cash in Cage:</t>
  </si>
  <si>
    <r>
      <t xml:space="preserve">a) “On Hand” – includes currency only. Currency is defined as paper money issued by the United States Government and does </t>
    </r>
    <r>
      <rPr>
        <b/>
        <sz val="12"/>
        <rFont val="Arial"/>
        <family val="2"/>
      </rPr>
      <t>NOT</t>
    </r>
    <r>
      <rPr>
        <sz val="12"/>
        <rFont val="Arial"/>
        <family val="2"/>
      </rPr>
      <t xml:space="preserve"> include coin or foreign currency.</t>
    </r>
  </si>
  <si>
    <r>
      <t xml:space="preserve">b) “Next Business Day” – includes line </t>
    </r>
    <r>
      <rPr>
        <b/>
        <sz val="12"/>
        <rFont val="Arial"/>
        <family val="2"/>
      </rPr>
      <t xml:space="preserve">1a </t>
    </r>
    <r>
      <rPr>
        <sz val="12"/>
        <rFont val="Arial"/>
        <family val="2"/>
      </rPr>
      <t>plus all items in the cage that could be converted to currency by the next business day. This would include, but is not limited to, the following items:</t>
    </r>
  </si>
  <si>
    <t>i) Coin.</t>
  </si>
  <si>
    <t>ii) Personal checks, payroll checks, cashier’s checks, and traveler’s checks.</t>
  </si>
  <si>
    <r>
      <t xml:space="preserve">• </t>
    </r>
    <r>
      <rPr>
        <sz val="12"/>
        <rFont val="Arial"/>
        <family val="2"/>
      </rPr>
      <t>Exclude counter checks and markers.</t>
    </r>
  </si>
  <si>
    <t>2) Customer Deposits – include front money, safekeeping, and wagering accounts.</t>
  </si>
  <si>
    <t>a) “On Hand” – includes only deposits made in cash and included in the count of cage currency.</t>
  </si>
  <si>
    <t>b) “Next Business Day” – includes all deposits.</t>
  </si>
  <si>
    <r>
      <t xml:space="preserve">• </t>
    </r>
    <r>
      <rPr>
        <sz val="12"/>
        <rFont val="Arial"/>
        <family val="2"/>
      </rPr>
      <t>Include all amounts held on behalf of patrons.</t>
    </r>
  </si>
  <si>
    <r>
      <t xml:space="preserve">3) Net Cash in Cage – line </t>
    </r>
    <r>
      <rPr>
        <b/>
        <sz val="12"/>
        <rFont val="Arial"/>
        <family val="2"/>
      </rPr>
      <t xml:space="preserve">1 </t>
    </r>
    <r>
      <rPr>
        <sz val="12"/>
        <rFont val="Arial"/>
        <family val="2"/>
      </rPr>
      <t xml:space="preserve">less line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>.</t>
    </r>
  </si>
  <si>
    <t>4) Cash on Casino Floor:</t>
  </si>
  <si>
    <t>a) “On Hand” – includes all currency maintained in gaming areas other than the cage. Some areas would be, but are not limited to, the following:</t>
  </si>
  <si>
    <t>i) Class II and III change banks, booths, carousels, vaults, and gaming kiosks.</t>
  </si>
  <si>
    <r>
      <t xml:space="preserve">• </t>
    </r>
    <r>
      <rPr>
        <sz val="12"/>
        <rFont val="Arial"/>
        <family val="2"/>
      </rPr>
      <t>Exclude funds in Class II and III Machines</t>
    </r>
  </si>
  <si>
    <t>ii) Bingo, Pull Tabs and Poker Banks.</t>
  </si>
  <si>
    <r>
      <t xml:space="preserve">b) “Next Business Day” – includes line </t>
    </r>
    <r>
      <rPr>
        <b/>
        <sz val="12"/>
        <rFont val="Arial"/>
        <family val="2"/>
      </rPr>
      <t xml:space="preserve">4a </t>
    </r>
    <r>
      <rPr>
        <sz val="12"/>
        <rFont val="Arial"/>
        <family val="2"/>
      </rPr>
      <t>plus all items maintained in gaming areas other than the cage that can be converted to currency by the next business day.</t>
    </r>
  </si>
  <si>
    <t>5) Cash in Bank:</t>
  </si>
  <si>
    <t>a) “On-Hand” – N/A as currency included in "Next Business Day".</t>
  </si>
  <si>
    <t>b) “Next Business Day” – funds held at financial institutions that can be converted to currency and be at the casino by the next business day.</t>
  </si>
  <si>
    <r>
      <t xml:space="preserve">• </t>
    </r>
    <r>
      <rPr>
        <sz val="12"/>
        <rFont val="Arial"/>
        <family val="2"/>
      </rPr>
      <t>Must use a current and accurate book balance.</t>
    </r>
  </si>
  <si>
    <t>i) Balance must include all bank fees incurred.</t>
  </si>
  <si>
    <t>ii) Book balance may be increased by the amount of checks cut but still held on property, if verifiable.</t>
  </si>
  <si>
    <r>
      <t xml:space="preserve">• </t>
    </r>
    <r>
      <rPr>
        <sz val="12"/>
        <rFont val="Arial"/>
        <family val="2"/>
      </rPr>
      <t>A Letter of Credit may be included if it has been issued to the gaming operation only.</t>
    </r>
  </si>
  <si>
    <r>
      <t xml:space="preserve">6) Cash Available – sum of lines </t>
    </r>
    <r>
      <rPr>
        <b/>
        <sz val="12"/>
        <rFont val="Arial"/>
        <family val="2"/>
      </rPr>
      <t xml:space="preserve">3, 4 </t>
    </r>
    <r>
      <rPr>
        <sz val="12"/>
        <rFont val="Arial"/>
        <family val="2"/>
      </rPr>
      <t xml:space="preserve">and </t>
    </r>
    <r>
      <rPr>
        <b/>
        <sz val="12"/>
        <rFont val="Arial"/>
        <family val="2"/>
      </rPr>
      <t>5</t>
    </r>
    <r>
      <rPr>
        <sz val="12"/>
        <rFont val="Arial"/>
        <family val="2"/>
      </rPr>
      <t>.</t>
    </r>
  </si>
  <si>
    <t>7) Gross Gaming Revenue (GGR) – Enter GGR from previous year and MBV calculates 1 percent.</t>
  </si>
  <si>
    <r>
      <t xml:space="preserve">• </t>
    </r>
    <r>
      <rPr>
        <sz val="12"/>
        <rFont val="Arial"/>
        <family val="2"/>
      </rPr>
      <t>New operations with less than 1 year of reported revenue should use projections.</t>
    </r>
  </si>
  <si>
    <r>
      <t xml:space="preserve">a) “On Hand” – is 50% of the figure from </t>
    </r>
    <r>
      <rPr>
        <b/>
        <sz val="12"/>
        <rFont val="Arial"/>
        <family val="2"/>
      </rPr>
      <t>8b</t>
    </r>
    <r>
      <rPr>
        <sz val="12"/>
        <rFont val="Arial"/>
        <family val="2"/>
      </rPr>
      <t>.</t>
    </r>
  </si>
  <si>
    <r>
      <t xml:space="preserve">b) “Next Business Day” – is 100% of the figures from lines </t>
    </r>
    <r>
      <rPr>
        <b/>
        <sz val="12"/>
        <rFont val="Arial"/>
        <family val="2"/>
      </rPr>
      <t>19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42</t>
    </r>
    <r>
      <rPr>
        <sz val="12"/>
        <rFont val="Arial"/>
        <family val="2"/>
      </rPr>
      <t>.</t>
    </r>
  </si>
  <si>
    <t>9) Variable Amounts Requirement. MBV calculates from Class II and Class III tabs.</t>
  </si>
  <si>
    <t>a) “On Hand” – no requirement.</t>
  </si>
  <si>
    <r>
      <t xml:space="preserve">b) “Next Business Day” – calculates the figure from lines </t>
    </r>
    <r>
      <rPr>
        <b/>
        <sz val="12"/>
        <rFont val="Arial"/>
        <family val="2"/>
      </rPr>
      <t xml:space="preserve">27 </t>
    </r>
    <r>
      <rPr>
        <sz val="12"/>
        <rFont val="Arial"/>
        <family val="2"/>
      </rPr>
      <t>and</t>
    </r>
    <r>
      <rPr>
        <b/>
        <sz val="12"/>
        <rFont val="Arial"/>
        <family val="2"/>
      </rPr>
      <t xml:space="preserve"> 51.</t>
    </r>
  </si>
  <si>
    <r>
      <t xml:space="preserve">10) Total Bankroll Requirement – sum of lines </t>
    </r>
    <r>
      <rPr>
        <b/>
        <sz val="12"/>
        <rFont val="Arial"/>
        <family val="2"/>
      </rPr>
      <t xml:space="preserve">7 </t>
    </r>
    <r>
      <rPr>
        <sz val="12"/>
        <rFont val="Arial"/>
        <family val="2"/>
      </rPr>
      <t xml:space="preserve">through </t>
    </r>
    <r>
      <rPr>
        <b/>
        <sz val="12"/>
        <rFont val="Arial"/>
        <family val="2"/>
      </rPr>
      <t>9</t>
    </r>
    <r>
      <rPr>
        <sz val="12"/>
        <rFont val="Arial"/>
        <family val="2"/>
      </rPr>
      <t>.</t>
    </r>
  </si>
  <si>
    <t>Class II Tab</t>
  </si>
  <si>
    <t>12)</t>
  </si>
  <si>
    <t># of Machines – Enter the number of Class II machines being operated with a denomination of $.01-$.50.</t>
  </si>
  <si>
    <t>13)</t>
  </si>
  <si>
    <t># of Machines – Enter the number of Class II machines being operated with a denomination of $1.</t>
  </si>
  <si>
    <t>14)</t>
  </si>
  <si>
    <t># of Machines – Enter the number of Class II machines being operated with a denomination &gt;$1.</t>
  </si>
  <si>
    <t>15)</t>
  </si>
  <si>
    <r>
      <t xml:space="preserve">Total Class II Machine Requirement- sum of lines </t>
    </r>
    <r>
      <rPr>
        <b/>
        <sz val="12"/>
        <rFont val="Arial"/>
        <family val="2"/>
      </rPr>
      <t>12, 13</t>
    </r>
    <r>
      <rPr>
        <sz val="12"/>
        <rFont val="Arial"/>
        <family val="2"/>
      </rPr>
      <t xml:space="preserve">, and </t>
    </r>
    <r>
      <rPr>
        <b/>
        <sz val="12"/>
        <rFont val="Arial"/>
        <family val="2"/>
      </rPr>
      <t>14</t>
    </r>
    <r>
      <rPr>
        <sz val="12"/>
        <rFont val="Arial"/>
        <family val="2"/>
      </rPr>
      <t>.</t>
    </r>
  </si>
  <si>
    <t>16)</t>
  </si>
  <si>
    <t>Manual Bingo – Enter the highest in-house progressive or non-progressive payout offered, regardless of related insurance policies.</t>
  </si>
  <si>
    <t>17)</t>
  </si>
  <si>
    <t>Pull Tabs – Enter the highest in-house progressive or non-progressive payout offered, regardless of related insurance policies.</t>
  </si>
  <si>
    <t>18)</t>
  </si>
  <si>
    <t>19)</t>
  </si>
  <si>
    <t>20)</t>
  </si>
  <si>
    <t>Highest Class II Machine Payout – Enter the greater of: 1) highest in-house progressive displayed meter amount or, 2) largest non-progressive payout offered.</t>
  </si>
  <si>
    <t>21)</t>
  </si>
  <si>
    <t>Card Games Progressive Liabilities – Enter the highest progressive offered.</t>
  </si>
  <si>
    <t>22)</t>
  </si>
  <si>
    <t>Other Class II Progressives – Enter 100% of the progressive payout liability from games not included above.</t>
  </si>
  <si>
    <t>23)</t>
  </si>
  <si>
    <t>24)</t>
  </si>
  <si>
    <t>25)</t>
  </si>
  <si>
    <t>26)</t>
  </si>
  <si>
    <t>27)</t>
  </si>
  <si>
    <r>
      <t xml:space="preserve">Total Variable Amounts Requirement – sum of lines </t>
    </r>
    <r>
      <rPr>
        <b/>
        <sz val="12"/>
        <rFont val="Arial"/>
        <family val="2"/>
      </rPr>
      <t xml:space="preserve">20, 21, 22, 23, 24, 25 </t>
    </r>
    <r>
      <rPr>
        <sz val="12"/>
        <rFont val="Arial"/>
        <family val="2"/>
      </rPr>
      <t>and</t>
    </r>
    <r>
      <rPr>
        <b/>
        <sz val="12"/>
        <rFont val="Arial"/>
        <family val="2"/>
      </rPr>
      <t xml:space="preserve"> 26</t>
    </r>
    <r>
      <rPr>
        <sz val="12"/>
        <rFont val="Arial"/>
        <family val="2"/>
      </rPr>
      <t>.</t>
    </r>
  </si>
  <si>
    <t>Class III Tab</t>
  </si>
  <si>
    <t>28)</t>
  </si>
  <si>
    <t># of Machines – Enter the number of Class III machines being operated with a denomination of $.01-$.50.</t>
  </si>
  <si>
    <t>29)</t>
  </si>
  <si>
    <t># of Machines – Enter the number of Class III machines being operated with a denomination of $1.</t>
  </si>
  <si>
    <t>30)</t>
  </si>
  <si>
    <t># of Machines – Enter the number of Class III machines being operated with a denomination &gt;$1.</t>
  </si>
  <si>
    <t>31)</t>
  </si>
  <si>
    <t>32)</t>
  </si>
  <si>
    <t># of Tables – Enter the number of "21" and Roulette tables being operated.</t>
  </si>
  <si>
    <t>33)</t>
  </si>
  <si>
    <t># of Tables – Enter the number of Craps tables being operated.</t>
  </si>
  <si>
    <t>34)</t>
  </si>
  <si>
    <t># of Tables – Enter the number of Baccarat tables being operated.</t>
  </si>
  <si>
    <t>35)</t>
  </si>
  <si>
    <t># of Tables – Enter the number other table games being operated.</t>
  </si>
  <si>
    <t>36)</t>
  </si>
  <si>
    <t>37)</t>
  </si>
  <si>
    <t>38)</t>
  </si>
  <si>
    <t>39)</t>
  </si>
  <si>
    <t>40)</t>
  </si>
  <si>
    <t>41)</t>
  </si>
  <si>
    <t>42)</t>
  </si>
  <si>
    <t>43)</t>
  </si>
  <si>
    <t>Highest Class III Machine Payout – enter the greater of: 1) highest in-house progressive displayed meter amount or, 2) largest non-progressive payout offered.</t>
  </si>
  <si>
    <t>44)</t>
  </si>
  <si>
    <t>Table Games Progressive Liabilities – enter the highest progressive offered.</t>
  </si>
  <si>
    <t>45)</t>
  </si>
  <si>
    <t>46)</t>
  </si>
  <si>
    <t>Other Progressives Class III – enter 100% of the progressive payout liability from games not included above.</t>
  </si>
  <si>
    <t>47)</t>
  </si>
  <si>
    <t>48)</t>
  </si>
  <si>
    <t>49)</t>
  </si>
  <si>
    <t>50)</t>
  </si>
  <si>
    <t>Periodic Payments Class III – Enter the present value of the total sums owed to patrons for annuities or periodic payments.</t>
  </si>
  <si>
    <t>51)</t>
  </si>
  <si>
    <r>
      <t xml:space="preserve">Total Variable Amounts Requirement – sum of lines </t>
    </r>
    <r>
      <rPr>
        <b/>
        <sz val="12"/>
        <rFont val="Arial"/>
        <family val="2"/>
      </rPr>
      <t xml:space="preserve">43, 44, 45, 46, 47, 48, 49 </t>
    </r>
    <r>
      <rPr>
        <sz val="12"/>
        <rFont val="Arial"/>
        <family val="2"/>
      </rPr>
      <t>and</t>
    </r>
    <r>
      <rPr>
        <b/>
        <sz val="12"/>
        <rFont val="Arial"/>
        <family val="2"/>
      </rPr>
      <t xml:space="preserve"> 50</t>
    </r>
    <r>
      <rPr>
        <sz val="12"/>
        <rFont val="Arial"/>
        <family val="2"/>
      </rPr>
      <t>.</t>
    </r>
  </si>
  <si>
    <t>Class II Machine and Other Class II Gaming Requirements</t>
  </si>
  <si>
    <t xml:space="preserve">Class II Machine Requirement </t>
  </si>
  <si>
    <t>Denomination</t>
  </si>
  <si>
    <t># of Machines</t>
  </si>
  <si>
    <t>Per Machine Requirement</t>
  </si>
  <si>
    <t>Requirement</t>
  </si>
  <si>
    <t>$.01-$.50 &amp; Multi Denom</t>
  </si>
  <si>
    <t xml:space="preserve">&gt; $1.00 </t>
  </si>
  <si>
    <t xml:space="preserve">  Total Class II Machine Requirement</t>
  </si>
  <si>
    <t>Other Gaming Areas</t>
  </si>
  <si>
    <t xml:space="preserve">  Total Other Gaming Area Requirement</t>
  </si>
  <si>
    <t>Total Per Machine and Other Gaming Requirement</t>
  </si>
  <si>
    <t>Variable Amounts Requirements</t>
  </si>
  <si>
    <t>Highest Class II Machine Payout</t>
  </si>
  <si>
    <t>Card Games Progressive</t>
  </si>
  <si>
    <t>Other Class II Progressives</t>
  </si>
  <si>
    <t>Customer Deposits Including Wagering Accounts</t>
  </si>
  <si>
    <t>Miscellaneous Promotions</t>
  </si>
  <si>
    <t>N</t>
  </si>
  <si>
    <t>Periodic Payment Liabilities</t>
  </si>
  <si>
    <t xml:space="preserve">  Total Variable Amounts Requirement</t>
  </si>
  <si>
    <t>Class III Machine, Table Game, and Other Gaming Requirements</t>
  </si>
  <si>
    <t xml:space="preserve">Class III Requirement </t>
  </si>
  <si>
    <t>$1 Slot Machine</t>
  </si>
  <si>
    <t xml:space="preserve">  Total Class III Machine Requirement</t>
  </si>
  <si>
    <t>Table Games Requirement</t>
  </si>
  <si>
    <t>Game</t>
  </si>
  <si>
    <t># of Tables</t>
  </si>
  <si>
    <t xml:space="preserve">Per Table Requirement </t>
  </si>
  <si>
    <t>"21" &amp; Roulette</t>
  </si>
  <si>
    <t>Craps</t>
  </si>
  <si>
    <t>Baccarat</t>
  </si>
  <si>
    <t>Other Games</t>
  </si>
  <si>
    <t xml:space="preserve">  Total Table Games Requirement</t>
  </si>
  <si>
    <t>Game Offered?</t>
  </si>
  <si>
    <t>( Y / N )</t>
  </si>
  <si>
    <t>Race Book</t>
  </si>
  <si>
    <t>Pari-Mutuel Wagering</t>
  </si>
  <si>
    <t>Sports Pool</t>
  </si>
  <si>
    <t>Keno</t>
  </si>
  <si>
    <t>Total Class III Machine and Gaming Requirement</t>
  </si>
  <si>
    <t>Highest Slot Payout</t>
  </si>
  <si>
    <t>Table Games Progressive</t>
  </si>
  <si>
    <t>Race and Sports Book Progressive</t>
  </si>
  <si>
    <t>Other Class III Progressives</t>
  </si>
  <si>
    <t>Minimum Bankroll Look-Up Tables</t>
  </si>
  <si>
    <t>Class II</t>
  </si>
  <si>
    <t>Class III</t>
  </si>
  <si>
    <t>Machine Requirement Look-up Table</t>
  </si>
  <si>
    <t>Slot Requirement Look-up Table</t>
  </si>
  <si>
    <t>GGR:</t>
  </si>
  <si>
    <t>&gt;$100   million</t>
  </si>
  <si>
    <t>$15-100 million</t>
  </si>
  <si>
    <t>$8-15 million</t>
  </si>
  <si>
    <t>$3-8 million</t>
  </si>
  <si>
    <t>&lt;$3 million</t>
  </si>
  <si>
    <t>&gt;$130   million</t>
  </si>
  <si>
    <t>$72-130 million</t>
  </si>
  <si>
    <t>$36-72 million</t>
  </si>
  <si>
    <t>$12-36 million</t>
  </si>
  <si>
    <t>&lt;$12 million</t>
  </si>
  <si>
    <t>.01 - .50 &amp; multi-denom</t>
  </si>
  <si>
    <t>$1 machine</t>
  </si>
  <si>
    <t>$1 slots</t>
  </si>
  <si>
    <t>Denoms &gt; $1</t>
  </si>
  <si>
    <t>Table Games Requirement Look-up Table</t>
  </si>
  <si>
    <t>Large promo Payouts</t>
  </si>
  <si>
    <t>"21" and Roulette</t>
  </si>
  <si>
    <t>Other</t>
  </si>
  <si>
    <t>Race and Sports book Requirement Look-up Table</t>
  </si>
  <si>
    <t>Race book</t>
  </si>
  <si>
    <t>Pari-mutuel</t>
  </si>
  <si>
    <t>Sports pool</t>
  </si>
  <si>
    <t xml:space="preserve">             </t>
  </si>
  <si>
    <t>SAMPLE - Minimum Bankroll Verification (MBV)</t>
  </si>
  <si>
    <t>SAMPLE - Minimum Bankroll Verification (MBV) Instructions</t>
  </si>
  <si>
    <r>
      <t xml:space="preserve">• </t>
    </r>
    <r>
      <rPr>
        <sz val="12"/>
        <rFont val="Arial"/>
        <family val="2"/>
      </rPr>
      <t>Restricted funds may not be included (e.g., CD held as deposit, bonds, jackpot insurance guarantees, debt reserves, etc.).</t>
    </r>
  </si>
  <si>
    <t>i) If largest non-progressive payout is a non-cash item (e.g., car) with a cash option, use the greater of the cost of personal property or cash option.</t>
  </si>
  <si>
    <r>
      <t>ii) Exclude 3</t>
    </r>
    <r>
      <rPr>
        <sz val="8"/>
        <rFont val="Arial"/>
        <family val="2"/>
      </rPr>
      <t xml:space="preserve">rd </t>
    </r>
    <r>
      <rPr>
        <sz val="12"/>
        <rFont val="Arial"/>
        <family val="2"/>
      </rPr>
      <t>party-operated wide-area progressives where the 3</t>
    </r>
    <r>
      <rPr>
        <sz val="8"/>
        <rFont val="Arial"/>
        <family val="2"/>
      </rPr>
      <t xml:space="preserve">rd </t>
    </r>
    <r>
      <rPr>
        <sz val="12"/>
        <rFont val="Arial"/>
        <family val="2"/>
      </rPr>
      <t>party is responsible for the progressive payout.</t>
    </r>
  </si>
  <si>
    <t>iii) Include related-party wide-area progressives if the gaming operation is responsible for paying the jackpot.</t>
  </si>
  <si>
    <t>Miscellaneous Promotions Class II (e.g., drawings, scratch-off tickets, wheel spins, slot machine pulls, etc.) – refer to Look-up Tables for thresholds. For promotional payouts that exceed the applicable threshold, enter Y. If no promotional payouts exceed the threshold, enter N as no amount need be entered.</t>
  </si>
  <si>
    <t>Periodic Payments for Class II – Enter the present value of the total sums owed to patrons for annuities or periodic payments.</t>
  </si>
  <si>
    <t>Race and Sports Book Progressives – enter the high progressive offered.</t>
  </si>
  <si>
    <r>
      <t xml:space="preserve">Customer Deposits Class III including Wagering Accounts – Enter amounts from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 above that pertain to Class III (note lines </t>
    </r>
    <r>
      <rPr>
        <b/>
        <sz val="12"/>
        <rFont val="Arial"/>
        <family val="2"/>
      </rPr>
      <t>24</t>
    </r>
    <r>
      <rPr>
        <sz val="12"/>
        <rFont val="Arial"/>
        <family val="2"/>
      </rPr>
      <t xml:space="preserve"> and 48 should equal line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>).</t>
    </r>
  </si>
  <si>
    <t>Miscellaneous Class III Promotions (e.g., drawings, scratch-off tickets, wheel spins, slot machine pulls, etc.) – refer to Look-up Tables for thresholds. For promotional payouts that exceed the applicable threshold, enter Y. If no promotional payouts exceed the threshold, enter N as no amount need be entered.</t>
  </si>
  <si>
    <r>
      <t xml:space="preserve">Total Other Gaming Area Requirement – sum of lines </t>
    </r>
    <r>
      <rPr>
        <b/>
        <sz val="12"/>
        <rFont val="Arial"/>
        <family val="2"/>
      </rPr>
      <t>16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17</t>
    </r>
    <r>
      <rPr>
        <sz val="12"/>
        <rFont val="Arial"/>
        <family val="2"/>
      </rPr>
      <t>.</t>
    </r>
  </si>
  <si>
    <r>
      <t xml:space="preserve">Total Machine and Other Gaming Requirement – sum of lines </t>
    </r>
    <r>
      <rPr>
        <b/>
        <sz val="12"/>
        <rFont val="Arial"/>
        <family val="2"/>
      </rPr>
      <t>15 and 18.</t>
    </r>
  </si>
  <si>
    <r>
      <t xml:space="preserve">Customer Deposits for Class II including Wagering Accounts – Enter amounts from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 above that pertain to Class II (note lines </t>
    </r>
    <r>
      <rPr>
        <b/>
        <sz val="12"/>
        <rFont val="Arial"/>
        <family val="2"/>
      </rPr>
      <t>24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48</t>
    </r>
    <r>
      <rPr>
        <sz val="12"/>
        <rFont val="Arial"/>
        <family val="2"/>
      </rPr>
      <t xml:space="preserve"> should equal line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>).</t>
    </r>
  </si>
  <si>
    <r>
      <t xml:space="preserve">Total Class III Machine Requirement – sum of lines </t>
    </r>
    <r>
      <rPr>
        <b/>
        <sz val="12"/>
        <rFont val="Arial"/>
        <family val="2"/>
      </rPr>
      <t>28, 29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30</t>
    </r>
    <r>
      <rPr>
        <sz val="12"/>
        <rFont val="Arial"/>
        <family val="2"/>
      </rPr>
      <t>.</t>
    </r>
  </si>
  <si>
    <r>
      <t xml:space="preserve">Total Table Games Requirement – sum of lines </t>
    </r>
    <r>
      <rPr>
        <b/>
        <sz val="12"/>
        <rFont val="Arial"/>
        <family val="2"/>
      </rPr>
      <t>32, 33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34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35</t>
    </r>
    <r>
      <rPr>
        <sz val="12"/>
        <rFont val="Arial"/>
        <family val="2"/>
      </rPr>
      <t>.</t>
    </r>
  </si>
  <si>
    <t>Race Book – Enter Y if offered.</t>
  </si>
  <si>
    <t>Pari-Mutuel Wagering – Enter Y if offered.</t>
  </si>
  <si>
    <t>Sport Pool – Enter Y if offered.</t>
  </si>
  <si>
    <t>Keno – Enter Y if offered and the highest in-house progressive or non-progressive payout offered, regardless of related insurance policies.</t>
  </si>
  <si>
    <r>
      <t xml:space="preserve">Total Other Gaming Area Requirement – sum of lines </t>
    </r>
    <r>
      <rPr>
        <b/>
        <sz val="12"/>
        <rFont val="Arial"/>
        <family val="2"/>
      </rPr>
      <t>37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38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39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40</t>
    </r>
    <r>
      <rPr>
        <sz val="12"/>
        <rFont val="Arial"/>
        <family val="2"/>
      </rPr>
      <t>.</t>
    </r>
  </si>
  <si>
    <r>
      <t xml:space="preserve">Total Class III Machine and Gaming Requirement – sum of lines </t>
    </r>
    <r>
      <rPr>
        <b/>
        <sz val="12"/>
        <rFont val="Arial"/>
        <family val="2"/>
      </rPr>
      <t>31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36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41</t>
    </r>
    <r>
      <rPr>
        <sz val="12"/>
        <rFont val="Arial"/>
        <family val="2"/>
      </rPr>
      <t>.</t>
    </r>
  </si>
  <si>
    <t xml:space="preserve">8) Per Machine/Table Game/Other Gaming Area requirement. MBV calculates from Class II and Class III tabs. </t>
  </si>
  <si>
    <t>iii) Foreign currency and foreign chips/tokens.</t>
  </si>
  <si>
    <r>
      <t xml:space="preserve">11) Cash Excess/(Deficiency) – line </t>
    </r>
    <r>
      <rPr>
        <b/>
        <sz val="12"/>
        <rFont val="Arial"/>
        <family val="2"/>
      </rPr>
      <t xml:space="preserve">6 </t>
    </r>
    <r>
      <rPr>
        <sz val="12"/>
        <rFont val="Arial"/>
        <family val="2"/>
      </rPr>
      <t xml:space="preserve">less line </t>
    </r>
    <r>
      <rPr>
        <b/>
        <sz val="12"/>
        <rFont val="Arial"/>
        <family val="2"/>
      </rPr>
      <t>10</t>
    </r>
    <r>
      <rPr>
        <sz val="12"/>
        <rFont val="Arial"/>
        <family val="2"/>
      </rPr>
      <t>.</t>
    </r>
  </si>
  <si>
    <t>Contest/Tournament Payout Liability for Class II – must include all amounts owed to patrons.</t>
  </si>
  <si>
    <t>i) Until contest/tournament begins, all entry fees collected must be included.</t>
  </si>
  <si>
    <t>ii) After the contest/tournament begins, all payout commitments to public must be included (e.g., weekly prizes and grand prize).</t>
  </si>
  <si>
    <t>Contest/Tournament Payout Liability Class III – must include all amounts owed to patrons.</t>
  </si>
  <si>
    <t>ii) After the contest/tournament begins, all payout commitments to the public must be included (e.g., weekly prizes and grand prize).</t>
  </si>
  <si>
    <t>Manual Bingo – Highest Payout Offered</t>
  </si>
  <si>
    <t>Pull Tabs – Highest Payout Offered</t>
  </si>
  <si>
    <t>Contest/Tournament Payout Liability</t>
  </si>
  <si>
    <t>Per Machine/Other Gaming Requirement</t>
  </si>
  <si>
    <t>(50% – On Hand; 100% – Next Business Day)</t>
  </si>
  <si>
    <t>[Enter Tribe's Name Here]</t>
  </si>
  <si>
    <t>This Minimum Bankroll formula was established by the (Name of Operation) and approved by TGRA on (Date)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</si>
</sst>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name val="SymbolMT"/>
    </font>
    <font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vertical="center"/>
    </xf>
    <xf numFmtId="164" fontId="4" fillId="2" borderId="7" xfId="1" applyNumberFormat="1" applyFont="1" applyFill="1" applyBorder="1" applyAlignment="1" applyProtection="1">
      <alignment vertical="center"/>
      <protection locked="0"/>
    </xf>
    <xf numFmtId="165" fontId="4" fillId="2" borderId="7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2" borderId="7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0" fillId="5" borderId="36" xfId="0" applyFill="1" applyBorder="1"/>
    <xf numFmtId="0" fontId="8" fillId="0" borderId="17" xfId="0" applyFont="1" applyBorder="1"/>
    <xf numFmtId="0" fontId="8" fillId="0" borderId="7" xfId="0" applyFont="1" applyBorder="1" applyAlignment="1">
      <alignment horizontal="center" wrapText="1"/>
    </xf>
    <xf numFmtId="0" fontId="8" fillId="0" borderId="37" xfId="0" applyFont="1" applyFill="1" applyBorder="1" applyAlignment="1">
      <alignment horizontal="center" wrapText="1"/>
    </xf>
    <xf numFmtId="0" fontId="0" fillId="5" borderId="0" xfId="0" applyFill="1"/>
    <xf numFmtId="0" fontId="8" fillId="0" borderId="17" xfId="0" applyFont="1" applyBorder="1" applyAlignment="1">
      <alignment wrapText="1"/>
    </xf>
    <xf numFmtId="166" fontId="8" fillId="0" borderId="7" xfId="2" applyNumberFormat="1" applyFont="1" applyBorder="1"/>
    <xf numFmtId="166" fontId="8" fillId="0" borderId="37" xfId="2" applyNumberFormat="1" applyFont="1" applyFill="1" applyBorder="1"/>
    <xf numFmtId="0" fontId="8" fillId="0" borderId="20" xfId="0" applyFont="1" applyBorder="1" applyAlignment="1">
      <alignment wrapText="1"/>
    </xf>
    <xf numFmtId="166" fontId="8" fillId="0" borderId="21" xfId="2" applyNumberFormat="1" applyFont="1" applyBorder="1"/>
    <xf numFmtId="166" fontId="8" fillId="0" borderId="38" xfId="2" applyNumberFormat="1" applyFont="1" applyFill="1" applyBorder="1"/>
    <xf numFmtId="0" fontId="8" fillId="0" borderId="33" xfId="0" applyFont="1" applyBorder="1"/>
    <xf numFmtId="0" fontId="8" fillId="0" borderId="0" xfId="0" applyFont="1" applyFill="1" applyBorder="1"/>
    <xf numFmtId="0" fontId="0" fillId="0" borderId="0" xfId="0" applyBorder="1"/>
    <xf numFmtId="0" fontId="0" fillId="0" borderId="30" xfId="0" applyBorder="1"/>
    <xf numFmtId="0" fontId="8" fillId="0" borderId="0" xfId="0" applyFont="1" applyBorder="1"/>
    <xf numFmtId="0" fontId="8" fillId="0" borderId="30" xfId="0" applyFont="1" applyBorder="1"/>
    <xf numFmtId="166" fontId="8" fillId="0" borderId="21" xfId="2" applyNumberFormat="1" applyFont="1" applyBorder="1" applyAlignment="1">
      <alignment wrapText="1"/>
    </xf>
    <xf numFmtId="166" fontId="8" fillId="0" borderId="38" xfId="2" applyNumberFormat="1" applyFont="1" applyFill="1" applyBorder="1" applyAlignment="1">
      <alignment wrapText="1"/>
    </xf>
    <xf numFmtId="0" fontId="0" fillId="0" borderId="0" xfId="0" applyFill="1"/>
    <xf numFmtId="0" fontId="8" fillId="0" borderId="0" xfId="0" applyFont="1"/>
    <xf numFmtId="0" fontId="8" fillId="0" borderId="20" xfId="0" applyFont="1" applyBorder="1"/>
    <xf numFmtId="0" fontId="0" fillId="0" borderId="33" xfId="0" applyBorder="1"/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4" fillId="4" borderId="7" xfId="1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</xf>
    <xf numFmtId="164" fontId="4" fillId="3" borderId="7" xfId="1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vertical="center"/>
    </xf>
    <xf numFmtId="164" fontId="4" fillId="3" borderId="7" xfId="2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164" fontId="4" fillId="3" borderId="12" xfId="2" applyNumberFormat="1" applyFont="1" applyFill="1" applyBorder="1" applyAlignment="1" applyProtection="1">
      <alignment vertical="center"/>
    </xf>
    <xf numFmtId="164" fontId="4" fillId="3" borderId="13" xfId="2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Fill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wrapText="1"/>
    </xf>
    <xf numFmtId="165" fontId="4" fillId="4" borderId="7" xfId="1" applyNumberFormat="1" applyFont="1" applyFill="1" applyBorder="1" applyAlignment="1" applyProtection="1">
      <alignment horizontal="center"/>
    </xf>
    <xf numFmtId="164" fontId="4" fillId="4" borderId="7" xfId="1" applyNumberFormat="1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8" fontId="4" fillId="0" borderId="17" xfId="0" applyNumberFormat="1" applyFont="1" applyFill="1" applyBorder="1" applyAlignment="1" applyProtection="1">
      <alignment horizontal="left"/>
    </xf>
    <xf numFmtId="0" fontId="4" fillId="0" borderId="17" xfId="0" applyFont="1" applyFill="1" applyBorder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Fill="1" applyBorder="1" applyAlignment="1" applyProtection="1">
      <alignment horizontal="center"/>
    </xf>
    <xf numFmtId="164" fontId="2" fillId="4" borderId="23" xfId="0" applyNumberFormat="1" applyFont="1" applyFill="1" applyBorder="1" applyAlignment="1" applyProtection="1"/>
    <xf numFmtId="0" fontId="4" fillId="0" borderId="24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 wrapText="1"/>
    </xf>
    <xf numFmtId="0" fontId="4" fillId="0" borderId="32" xfId="0" applyFont="1" applyFill="1" applyBorder="1" applyAlignment="1" applyProtection="1">
      <alignment horizontal="center"/>
    </xf>
    <xf numFmtId="0" fontId="4" fillId="0" borderId="32" xfId="0" applyFont="1" applyFill="1" applyBorder="1" applyProtection="1"/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4" fillId="0" borderId="34" xfId="0" applyFont="1" applyFill="1" applyBorder="1" applyProtection="1"/>
    <xf numFmtId="164" fontId="2" fillId="4" borderId="23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3" fillId="0" borderId="0" xfId="0" applyFont="1" applyAlignment="1" applyProtection="1">
      <alignment horizontal="center"/>
    </xf>
    <xf numFmtId="0" fontId="4" fillId="0" borderId="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164" fontId="2" fillId="4" borderId="16" xfId="0" applyNumberFormat="1" applyFont="1" applyFill="1" applyBorder="1" applyAlignment="1" applyProtection="1"/>
    <xf numFmtId="0" fontId="0" fillId="0" borderId="18" xfId="0" applyBorder="1" applyAlignment="1" applyProtection="1"/>
    <xf numFmtId="0" fontId="0" fillId="0" borderId="22" xfId="0" applyBorder="1" applyAlignment="1" applyProtection="1"/>
    <xf numFmtId="0" fontId="4" fillId="0" borderId="24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4" fillId="0" borderId="24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2" fillId="0" borderId="28" xfId="0" applyFont="1" applyFill="1" applyBorder="1" applyAlignment="1" applyProtection="1">
      <alignment horizontal="center"/>
    </xf>
    <xf numFmtId="164" fontId="2" fillId="4" borderId="29" xfId="0" applyNumberFormat="1" applyFont="1" applyFill="1" applyBorder="1" applyAlignment="1" applyProtection="1"/>
    <xf numFmtId="0" fontId="0" fillId="0" borderId="30" xfId="0" applyBorder="1" applyAlignment="1" applyProtection="1"/>
    <xf numFmtId="0" fontId="0" fillId="0" borderId="31" xfId="0" applyBorder="1" applyAlignment="1" applyProtection="1"/>
    <xf numFmtId="0" fontId="2" fillId="0" borderId="26" xfId="0" applyFont="1" applyFill="1" applyBorder="1" applyAlignment="1" applyProtection="1">
      <alignment horizontal="left"/>
    </xf>
    <xf numFmtId="0" fontId="2" fillId="0" borderId="27" xfId="0" applyFont="1" applyFill="1" applyBorder="1" applyAlignment="1" applyProtection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h.benefield\Downloads\MinimumBankrollVerification0219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imum Bankroll"/>
      <sheetName val="Instructions"/>
      <sheetName val="Class II"/>
      <sheetName val="Class III"/>
      <sheetName val="Look-up Tables"/>
    </sheetNames>
    <sheetDataSet>
      <sheetData sheetId="0">
        <row r="15">
          <cell r="E15"/>
        </row>
      </sheetData>
      <sheetData sheetId="1"/>
      <sheetData sheetId="2"/>
      <sheetData sheetId="3"/>
      <sheetData sheetId="4">
        <row r="47">
          <cell r="A47" t="str">
            <v>Y</v>
          </cell>
        </row>
        <row r="48">
          <cell r="A48" t="str">
            <v>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B25" sqref="B25:M25"/>
    </sheetView>
  </sheetViews>
  <sheetFormatPr defaultRowHeight="15"/>
  <cols>
    <col min="1" max="1" width="3" style="46" customWidth="1"/>
    <col min="2" max="3" width="4.85546875" style="46" customWidth="1"/>
    <col min="4" max="4" width="4.5703125" style="46" customWidth="1"/>
    <col min="5" max="5" width="18.42578125" style="46" customWidth="1"/>
    <col min="6" max="7" width="9.140625" style="46"/>
    <col min="8" max="8" width="17" style="46" customWidth="1"/>
    <col min="9" max="9" width="9.140625" style="46"/>
    <col min="10" max="10" width="21.7109375" style="46" customWidth="1"/>
    <col min="11" max="12" width="9.140625" style="46"/>
    <col min="13" max="13" width="21.7109375" style="46" customWidth="1"/>
    <col min="14" max="14" width="9.140625" style="46"/>
    <col min="15" max="15" width="30.42578125" style="46" customWidth="1"/>
    <col min="16" max="16384" width="9.140625" style="46"/>
  </cols>
  <sheetData>
    <row r="1" spans="1:15" ht="26.25" thickBot="1">
      <c r="A1" s="44"/>
      <c r="B1" s="105" t="s">
        <v>243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44"/>
      <c r="O1" s="45" t="s">
        <v>0</v>
      </c>
    </row>
    <row r="2" spans="1:15" ht="18">
      <c r="A2" s="44"/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44"/>
      <c r="O2" s="106" t="s">
        <v>1</v>
      </c>
    </row>
    <row r="3" spans="1:15" ht="15.75">
      <c r="A3" s="44"/>
      <c r="B3" s="109"/>
      <c r="C3" s="109"/>
      <c r="D3" s="109"/>
      <c r="E3" s="109"/>
      <c r="F3" s="109"/>
      <c r="G3" s="109"/>
      <c r="H3" s="109"/>
      <c r="I3" s="110" t="s">
        <v>2</v>
      </c>
      <c r="J3" s="111"/>
      <c r="K3" s="59"/>
      <c r="L3" s="112" t="s">
        <v>3</v>
      </c>
      <c r="M3" s="111"/>
      <c r="N3" s="44"/>
      <c r="O3" s="107"/>
    </row>
    <row r="4" spans="1:15" ht="18.75" thickBot="1">
      <c r="A4" s="47"/>
      <c r="B4" s="113" t="s">
        <v>4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44"/>
      <c r="O4" s="108"/>
    </row>
    <row r="5" spans="1:15" ht="18" customHeight="1">
      <c r="A5" s="47"/>
      <c r="B5" s="48">
        <v>1</v>
      </c>
      <c r="C5" s="93" t="s">
        <v>5</v>
      </c>
      <c r="D5" s="94"/>
      <c r="E5" s="94"/>
      <c r="F5" s="94"/>
      <c r="G5" s="94"/>
      <c r="H5" s="95"/>
      <c r="I5" s="49" t="s">
        <v>6</v>
      </c>
      <c r="J5" s="2"/>
      <c r="K5" s="50"/>
      <c r="L5" s="49" t="s">
        <v>7</v>
      </c>
      <c r="M5" s="2"/>
      <c r="N5" s="44"/>
      <c r="O5" s="44"/>
    </row>
    <row r="6" spans="1:15" ht="18" customHeight="1">
      <c r="A6" s="47"/>
      <c r="B6" s="48">
        <v>2</v>
      </c>
      <c r="C6" s="93" t="s">
        <v>8</v>
      </c>
      <c r="D6" s="94"/>
      <c r="E6" s="94"/>
      <c r="F6" s="94"/>
      <c r="G6" s="94"/>
      <c r="H6" s="95"/>
      <c r="I6" s="49" t="s">
        <v>9</v>
      </c>
      <c r="J6" s="2"/>
      <c r="K6" s="50"/>
      <c r="L6" s="49" t="s">
        <v>10</v>
      </c>
      <c r="M6" s="51">
        <f>+J6</f>
        <v>0</v>
      </c>
      <c r="N6" s="44"/>
      <c r="O6" s="44"/>
    </row>
    <row r="7" spans="1:15" ht="18" customHeight="1">
      <c r="A7" s="47"/>
      <c r="B7" s="48">
        <v>3</v>
      </c>
      <c r="C7" s="93" t="s">
        <v>11</v>
      </c>
      <c r="D7" s="94"/>
      <c r="E7" s="94"/>
      <c r="F7" s="94"/>
      <c r="G7" s="94"/>
      <c r="H7" s="95"/>
      <c r="I7" s="52" t="s">
        <v>12</v>
      </c>
      <c r="J7" s="53">
        <f>J5-J6</f>
        <v>0</v>
      </c>
      <c r="K7" s="50"/>
      <c r="L7" s="52" t="s">
        <v>13</v>
      </c>
      <c r="M7" s="53">
        <f>M5-M6</f>
        <v>0</v>
      </c>
      <c r="N7" s="44"/>
      <c r="O7" s="44"/>
    </row>
    <row r="8" spans="1:15" ht="18" customHeight="1">
      <c r="A8" s="47"/>
      <c r="B8" s="48">
        <v>4</v>
      </c>
      <c r="C8" s="93" t="s">
        <v>14</v>
      </c>
      <c r="D8" s="94"/>
      <c r="E8" s="94"/>
      <c r="F8" s="94"/>
      <c r="G8" s="94"/>
      <c r="H8" s="95"/>
      <c r="I8" s="52" t="s">
        <v>15</v>
      </c>
      <c r="J8" s="2"/>
      <c r="K8" s="50"/>
      <c r="L8" s="52" t="s">
        <v>16</v>
      </c>
      <c r="M8" s="2"/>
      <c r="N8" s="44"/>
      <c r="O8" s="44"/>
    </row>
    <row r="9" spans="1:15" ht="18" customHeight="1">
      <c r="A9" s="47"/>
      <c r="B9" s="48">
        <v>5</v>
      </c>
      <c r="C9" s="93" t="s">
        <v>17</v>
      </c>
      <c r="D9" s="94"/>
      <c r="E9" s="94"/>
      <c r="F9" s="94"/>
      <c r="G9" s="94"/>
      <c r="H9" s="94"/>
      <c r="I9" s="104" t="s">
        <v>18</v>
      </c>
      <c r="J9" s="104"/>
      <c r="K9" s="50"/>
      <c r="L9" s="52" t="s">
        <v>19</v>
      </c>
      <c r="M9" s="2"/>
      <c r="N9" s="44"/>
      <c r="O9" s="44"/>
    </row>
    <row r="10" spans="1:15" ht="11.25" customHeight="1">
      <c r="A10" s="47"/>
      <c r="B10" s="9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44"/>
      <c r="O10" s="44"/>
    </row>
    <row r="11" spans="1:15" ht="18" customHeight="1">
      <c r="A11" s="47"/>
      <c r="B11" s="48">
        <v>6</v>
      </c>
      <c r="C11" s="93" t="s">
        <v>4</v>
      </c>
      <c r="D11" s="94"/>
      <c r="E11" s="94"/>
      <c r="F11" s="94"/>
      <c r="G11" s="94"/>
      <c r="H11" s="95"/>
      <c r="I11" s="52" t="s">
        <v>20</v>
      </c>
      <c r="J11" s="53">
        <f>SUM(J7:J8)</f>
        <v>0</v>
      </c>
      <c r="K11" s="50"/>
      <c r="L11" s="52" t="s">
        <v>21</v>
      </c>
      <c r="M11" s="53">
        <f>SUM(M7:M9)</f>
        <v>0</v>
      </c>
      <c r="N11" s="44"/>
      <c r="O11" s="44"/>
    </row>
    <row r="12" spans="1:15" ht="11.25" customHeight="1">
      <c r="A12" s="47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  <c r="N12" s="44"/>
      <c r="O12" s="44"/>
    </row>
    <row r="13" spans="1:15" ht="18" customHeight="1">
      <c r="A13" s="47"/>
      <c r="B13" s="101" t="s">
        <v>22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/>
      <c r="N13" s="44"/>
      <c r="O13" s="44"/>
    </row>
    <row r="14" spans="1:15" ht="18" customHeight="1">
      <c r="A14" s="47"/>
      <c r="B14" s="48">
        <v>7</v>
      </c>
      <c r="C14" s="93" t="s">
        <v>23</v>
      </c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44"/>
      <c r="O14" s="44"/>
    </row>
    <row r="15" spans="1:15" ht="18" customHeight="1">
      <c r="A15" s="47"/>
      <c r="B15" s="54"/>
      <c r="C15" s="55"/>
      <c r="D15" s="48">
        <v>7</v>
      </c>
      <c r="E15" s="3"/>
      <c r="F15" s="60" t="s">
        <v>24</v>
      </c>
      <c r="G15" s="103">
        <v>0.01</v>
      </c>
      <c r="H15" s="95"/>
      <c r="I15" s="52" t="s">
        <v>25</v>
      </c>
      <c r="J15" s="56">
        <f>+E15*0.01</f>
        <v>0</v>
      </c>
      <c r="K15" s="57"/>
      <c r="L15" s="52" t="s">
        <v>26</v>
      </c>
      <c r="M15" s="58">
        <f>+E15*0.01</f>
        <v>0</v>
      </c>
      <c r="N15" s="44"/>
      <c r="O15" s="44"/>
    </row>
    <row r="16" spans="1:15" ht="11.25" customHeight="1">
      <c r="A16" s="47"/>
      <c r="B16" s="96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  <c r="N16" s="44"/>
      <c r="O16" s="44"/>
    </row>
    <row r="17" spans="1:15" ht="18" customHeight="1">
      <c r="A17" s="47"/>
      <c r="B17" s="48">
        <v>8</v>
      </c>
      <c r="C17" s="93" t="s">
        <v>241</v>
      </c>
      <c r="D17" s="94"/>
      <c r="E17" s="94"/>
      <c r="F17" s="94"/>
      <c r="G17" s="94"/>
      <c r="H17" s="95"/>
      <c r="I17" s="52" t="s">
        <v>27</v>
      </c>
      <c r="J17" s="53">
        <f>M17*0.5</f>
        <v>0</v>
      </c>
      <c r="K17" s="57"/>
      <c r="L17" s="52" t="s">
        <v>28</v>
      </c>
      <c r="M17" s="53">
        <f>+('Class II'!G14)+('Class III'!G25)</f>
        <v>0</v>
      </c>
      <c r="N17" s="44"/>
      <c r="O17" s="44"/>
    </row>
    <row r="18" spans="1:15" ht="18" customHeight="1">
      <c r="A18" s="47"/>
      <c r="B18" s="54"/>
      <c r="C18" s="99" t="s">
        <v>242</v>
      </c>
      <c r="D18" s="97"/>
      <c r="E18" s="97"/>
      <c r="F18" s="97"/>
      <c r="G18" s="97"/>
      <c r="H18" s="97"/>
      <c r="I18" s="97"/>
      <c r="J18" s="97"/>
      <c r="K18" s="97"/>
      <c r="L18" s="97"/>
      <c r="M18" s="100"/>
      <c r="N18" s="44"/>
      <c r="O18" s="44"/>
    </row>
    <row r="19" spans="1:15" ht="18" customHeight="1">
      <c r="A19" s="47"/>
      <c r="B19" s="48">
        <v>9</v>
      </c>
      <c r="C19" s="93" t="s">
        <v>29</v>
      </c>
      <c r="D19" s="97"/>
      <c r="E19" s="97"/>
      <c r="F19" s="97"/>
      <c r="G19" s="97"/>
      <c r="H19" s="97"/>
      <c r="I19" s="98" t="s">
        <v>18</v>
      </c>
      <c r="J19" s="98"/>
      <c r="K19" s="59"/>
      <c r="L19" s="52" t="s">
        <v>30</v>
      </c>
      <c r="M19" s="53">
        <f>+'Class II'!G16+'Class III'!G27</f>
        <v>0</v>
      </c>
      <c r="N19" s="44"/>
      <c r="O19" s="44"/>
    </row>
    <row r="20" spans="1:15" ht="11.25" customHeight="1">
      <c r="A20" s="47"/>
      <c r="B20" s="96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5"/>
      <c r="N20" s="44"/>
      <c r="O20" s="44"/>
    </row>
    <row r="21" spans="1:15" ht="18" customHeight="1">
      <c r="A21" s="47"/>
      <c r="B21" s="48">
        <v>10</v>
      </c>
      <c r="C21" s="93" t="s">
        <v>31</v>
      </c>
      <c r="D21" s="94"/>
      <c r="E21" s="94"/>
      <c r="F21" s="94"/>
      <c r="G21" s="94"/>
      <c r="H21" s="95"/>
      <c r="I21" s="52" t="s">
        <v>32</v>
      </c>
      <c r="J21" s="58">
        <f>J15+J17</f>
        <v>0</v>
      </c>
      <c r="K21" s="57"/>
      <c r="L21" s="52" t="s">
        <v>33</v>
      </c>
      <c r="M21" s="58">
        <f>M15+M17+M19</f>
        <v>0</v>
      </c>
      <c r="N21" s="44"/>
      <c r="O21" s="44"/>
    </row>
    <row r="22" spans="1:15" ht="11.25" customHeight="1" thickBot="1">
      <c r="A22" s="47"/>
      <c r="B22" s="96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44"/>
      <c r="O22" s="44"/>
    </row>
    <row r="23" spans="1:15" ht="18" customHeight="1" thickBot="1">
      <c r="A23" s="47"/>
      <c r="B23" s="48">
        <v>11</v>
      </c>
      <c r="C23" s="93" t="s">
        <v>34</v>
      </c>
      <c r="D23" s="94"/>
      <c r="E23" s="94"/>
      <c r="F23" s="94"/>
      <c r="G23" s="94"/>
      <c r="H23" s="94"/>
      <c r="I23" s="61" t="s">
        <v>35</v>
      </c>
      <c r="J23" s="62">
        <f>J11-J21</f>
        <v>0</v>
      </c>
      <c r="K23" s="57"/>
      <c r="L23" s="61" t="s">
        <v>36</v>
      </c>
      <c r="M23" s="63">
        <f>M11-M21</f>
        <v>0</v>
      </c>
      <c r="N23" s="44"/>
      <c r="O23" s="44"/>
    </row>
    <row r="24" spans="1:15" ht="18" customHeight="1">
      <c r="A24" s="4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44"/>
      <c r="O24" s="44"/>
    </row>
    <row r="25" spans="1:15">
      <c r="A25" s="44"/>
      <c r="B25" s="155" t="s">
        <v>244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44"/>
      <c r="O25" s="44"/>
    </row>
    <row r="26" spans="1:1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</sheetData>
  <protectedRanges>
    <protectedRange password="DCBC" sqref="M17 J17 M19 M21 J21 J23 M23" name="Protected cells"/>
  </protectedRanges>
  <mergeCells count="29">
    <mergeCell ref="B25:M25"/>
    <mergeCell ref="I9:J9"/>
    <mergeCell ref="B1:M1"/>
    <mergeCell ref="B2:M2"/>
    <mergeCell ref="O2:O4"/>
    <mergeCell ref="B3:H3"/>
    <mergeCell ref="I3:J3"/>
    <mergeCell ref="L3:M3"/>
    <mergeCell ref="B4:M4"/>
    <mergeCell ref="C5:H5"/>
    <mergeCell ref="C6:H6"/>
    <mergeCell ref="C7:H7"/>
    <mergeCell ref="C8:H8"/>
    <mergeCell ref="C9:H9"/>
    <mergeCell ref="B16:M16"/>
    <mergeCell ref="C17:H17"/>
    <mergeCell ref="C18:M18"/>
    <mergeCell ref="B20:M20"/>
    <mergeCell ref="B10:M10"/>
    <mergeCell ref="C11:H11"/>
    <mergeCell ref="B12:M12"/>
    <mergeCell ref="B13:M13"/>
    <mergeCell ref="C14:M14"/>
    <mergeCell ref="G15:H15"/>
    <mergeCell ref="C21:H21"/>
    <mergeCell ref="B22:M22"/>
    <mergeCell ref="C23:H23"/>
    <mergeCell ref="C19:H19"/>
    <mergeCell ref="I19:J19"/>
  </mergeCells>
  <dataValidations count="7">
    <dataValidation allowBlank="1" showInputMessage="1" showErrorMessage="1" prompt="Enter Cash in Bank" sqref="M9"/>
    <dataValidation allowBlank="1" showInputMessage="1" showErrorMessage="1" prompt="Enter 4a + Items Converted to Cash" sqref="M8"/>
    <dataValidation allowBlank="1" showInputMessage="1" showErrorMessage="1" prompt="Enter 1a + Cage Items Converted to Cash" sqref="M5"/>
    <dataValidation allowBlank="1" showInputMessage="1" showErrorMessage="1" prompt="Enter Cash on Casino Floor" sqref="J8"/>
    <dataValidation allowBlank="1" showInputMessage="1" showErrorMessage="1" prompt="Enter Customer Deposits" sqref="J6"/>
    <dataValidation allowBlank="1" showInputMessage="1" showErrorMessage="1" prompt="Enter Cash in Cage" sqref="J5"/>
    <dataValidation allowBlank="1" showInputMessage="1" showErrorMessage="1" prompt="Enter Annual GGR" sqref="E15"/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workbookViewId="0">
      <selection activeCell="C3" sqref="C3"/>
    </sheetView>
  </sheetViews>
  <sheetFormatPr defaultRowHeight="15"/>
  <cols>
    <col min="1" max="1" width="5.140625" customWidth="1"/>
    <col min="2" max="2" width="7.28515625" customWidth="1"/>
    <col min="3" max="3" width="102" style="14" customWidth="1"/>
  </cols>
  <sheetData>
    <row r="1" spans="1:12" ht="18">
      <c r="A1" s="105" t="s">
        <v>243</v>
      </c>
      <c r="B1" s="105"/>
      <c r="C1" s="105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0.25">
      <c r="A2" s="118" t="s">
        <v>209</v>
      </c>
      <c r="B2" s="118"/>
      <c r="C2" s="118"/>
    </row>
    <row r="3" spans="1:12">
      <c r="A3" s="4" t="s">
        <v>37</v>
      </c>
      <c r="B3" s="4"/>
      <c r="C3" s="9"/>
    </row>
    <row r="4" spans="1:12" ht="30.75" customHeight="1">
      <c r="A4" s="4"/>
      <c r="B4" s="116" t="s">
        <v>38</v>
      </c>
      <c r="C4" s="116"/>
    </row>
    <row r="5" spans="1:12" ht="30.75" customHeight="1">
      <c r="A5" s="4"/>
      <c r="B5" s="116" t="s">
        <v>39</v>
      </c>
      <c r="C5" s="116"/>
    </row>
    <row r="6" spans="1:12">
      <c r="A6" s="4"/>
      <c r="B6" s="4"/>
      <c r="C6" s="9" t="s">
        <v>40</v>
      </c>
    </row>
    <row r="7" spans="1:12">
      <c r="A7" s="4"/>
      <c r="B7" s="4"/>
      <c r="C7" s="9" t="s">
        <v>41</v>
      </c>
    </row>
    <row r="8" spans="1:12">
      <c r="A8" s="5"/>
      <c r="B8" s="5"/>
      <c r="C8" s="6" t="s">
        <v>42</v>
      </c>
    </row>
    <row r="9" spans="1:12">
      <c r="A9" s="4"/>
      <c r="B9" s="4"/>
      <c r="C9" s="9" t="s">
        <v>231</v>
      </c>
    </row>
    <row r="10" spans="1:12">
      <c r="A10" s="4" t="s">
        <v>43</v>
      </c>
      <c r="B10" s="4"/>
      <c r="C10" s="9"/>
    </row>
    <row r="11" spans="1:12">
      <c r="A11" s="4"/>
      <c r="B11" s="4" t="s">
        <v>44</v>
      </c>
      <c r="C11" s="9"/>
    </row>
    <row r="12" spans="1:12">
      <c r="A12" s="4"/>
      <c r="B12" s="4" t="s">
        <v>45</v>
      </c>
      <c r="C12" s="9"/>
    </row>
    <row r="13" spans="1:12">
      <c r="A13" s="5"/>
      <c r="B13" s="5" t="s">
        <v>46</v>
      </c>
      <c r="C13" s="6"/>
    </row>
    <row r="14" spans="1:12" ht="15.75">
      <c r="A14" s="4" t="s">
        <v>47</v>
      </c>
      <c r="B14" s="4"/>
      <c r="C14" s="9"/>
    </row>
    <row r="15" spans="1:12">
      <c r="A15" s="4" t="s">
        <v>48</v>
      </c>
      <c r="B15" s="4"/>
      <c r="C15" s="9"/>
    </row>
    <row r="16" spans="1:12" ht="29.25" customHeight="1">
      <c r="A16" s="4"/>
      <c r="B16" s="116" t="s">
        <v>49</v>
      </c>
      <c r="C16" s="116"/>
    </row>
    <row r="17" spans="1:3">
      <c r="A17" s="4"/>
      <c r="B17" s="4"/>
      <c r="C17" s="9" t="s">
        <v>50</v>
      </c>
    </row>
    <row r="18" spans="1:3">
      <c r="A18" s="5"/>
      <c r="B18" s="5"/>
      <c r="C18" s="6" t="s">
        <v>51</v>
      </c>
    </row>
    <row r="19" spans="1:3">
      <c r="A19" s="4"/>
      <c r="B19" s="4"/>
      <c r="C19" s="9" t="s">
        <v>52</v>
      </c>
    </row>
    <row r="20" spans="1:3" ht="30" customHeight="1">
      <c r="A20" s="4"/>
      <c r="B20" s="116" t="s">
        <v>53</v>
      </c>
      <c r="C20" s="116"/>
    </row>
    <row r="21" spans="1:3">
      <c r="A21" s="4" t="s">
        <v>54</v>
      </c>
      <c r="B21" s="4"/>
      <c r="C21" s="9"/>
    </row>
    <row r="22" spans="1:3">
      <c r="A22" s="4"/>
      <c r="B22" s="4" t="s">
        <v>55</v>
      </c>
      <c r="C22" s="9"/>
    </row>
    <row r="23" spans="1:3" ht="29.25" customHeight="1">
      <c r="A23" s="4"/>
      <c r="B23" s="116" t="s">
        <v>56</v>
      </c>
      <c r="C23" s="116"/>
    </row>
    <row r="24" spans="1:3">
      <c r="A24" s="5"/>
      <c r="B24" s="5" t="s">
        <v>57</v>
      </c>
      <c r="C24" s="6"/>
    </row>
    <row r="25" spans="1:3">
      <c r="A25" s="4"/>
      <c r="B25" s="4"/>
      <c r="C25" s="9" t="s">
        <v>58</v>
      </c>
    </row>
    <row r="26" spans="1:3" ht="15" customHeight="1">
      <c r="A26" s="4"/>
      <c r="B26" s="4"/>
      <c r="C26" s="9" t="s">
        <v>59</v>
      </c>
    </row>
    <row r="27" spans="1:3">
      <c r="A27" s="5"/>
      <c r="B27" s="5"/>
      <c r="C27" s="6" t="s">
        <v>60</v>
      </c>
    </row>
    <row r="28" spans="1:3" ht="30">
      <c r="A28" s="5"/>
      <c r="B28" s="5"/>
      <c r="C28" s="6" t="s">
        <v>210</v>
      </c>
    </row>
    <row r="29" spans="1:3" ht="15.75">
      <c r="A29" s="4" t="s">
        <v>61</v>
      </c>
      <c r="B29" s="4"/>
      <c r="C29" s="9"/>
    </row>
    <row r="30" spans="1:3">
      <c r="A30" s="4" t="s">
        <v>62</v>
      </c>
      <c r="B30" s="4"/>
      <c r="C30" s="9"/>
    </row>
    <row r="31" spans="1:3">
      <c r="A31" s="5" t="s">
        <v>63</v>
      </c>
      <c r="B31" s="5"/>
      <c r="C31" s="6"/>
    </row>
    <row r="32" spans="1:3">
      <c r="A32" s="4" t="s">
        <v>230</v>
      </c>
      <c r="B32" s="4"/>
      <c r="C32" s="9"/>
    </row>
    <row r="33" spans="1:3" ht="15.75">
      <c r="A33" s="4"/>
      <c r="B33" s="4" t="s">
        <v>64</v>
      </c>
      <c r="C33" s="9"/>
    </row>
    <row r="34" spans="1:3" ht="15.75">
      <c r="A34" s="4"/>
      <c r="B34" s="4" t="s">
        <v>65</v>
      </c>
      <c r="C34" s="9"/>
    </row>
    <row r="35" spans="1:3">
      <c r="A35" s="4" t="s">
        <v>66</v>
      </c>
      <c r="B35" s="4"/>
      <c r="C35" s="9"/>
    </row>
    <row r="36" spans="1:3">
      <c r="A36" s="4"/>
      <c r="B36" s="4" t="s">
        <v>67</v>
      </c>
      <c r="C36" s="9"/>
    </row>
    <row r="37" spans="1:3" ht="15.75">
      <c r="A37" s="4"/>
      <c r="B37" s="4" t="s">
        <v>68</v>
      </c>
      <c r="C37" s="9"/>
    </row>
    <row r="38" spans="1:3" ht="15.75">
      <c r="A38" s="4" t="s">
        <v>69</v>
      </c>
      <c r="B38" s="4"/>
      <c r="C38" s="9"/>
    </row>
    <row r="39" spans="1:3" ht="15.75">
      <c r="A39" s="4" t="s">
        <v>232</v>
      </c>
      <c r="B39" s="4"/>
      <c r="C39" s="9"/>
    </row>
    <row r="40" spans="1:3">
      <c r="A40" s="4"/>
      <c r="B40" s="4"/>
      <c r="C40" s="9"/>
    </row>
    <row r="41" spans="1:3" ht="18">
      <c r="A41" s="7" t="s">
        <v>70</v>
      </c>
      <c r="B41" s="4"/>
      <c r="C41" s="9"/>
    </row>
    <row r="42" spans="1:3">
      <c r="A42" s="4" t="s">
        <v>71</v>
      </c>
      <c r="B42" s="4" t="s">
        <v>72</v>
      </c>
      <c r="C42" s="9"/>
    </row>
    <row r="43" spans="1:3">
      <c r="A43" s="4" t="s">
        <v>73</v>
      </c>
      <c r="B43" s="4" t="s">
        <v>74</v>
      </c>
      <c r="C43" s="9"/>
    </row>
    <row r="44" spans="1:3">
      <c r="A44" s="4" t="s">
        <v>75</v>
      </c>
      <c r="B44" s="4" t="s">
        <v>76</v>
      </c>
      <c r="C44" s="9"/>
    </row>
    <row r="45" spans="1:3" ht="15.75">
      <c r="A45" s="4" t="s">
        <v>77</v>
      </c>
      <c r="B45" s="4" t="s">
        <v>78</v>
      </c>
      <c r="C45" s="9"/>
    </row>
    <row r="46" spans="1:3" ht="30.75" customHeight="1">
      <c r="A46" s="4" t="s">
        <v>79</v>
      </c>
      <c r="B46" s="116" t="s">
        <v>80</v>
      </c>
      <c r="C46" s="116"/>
    </row>
    <row r="47" spans="1:3" ht="30" customHeight="1">
      <c r="A47" s="4" t="s">
        <v>81</v>
      </c>
      <c r="B47" s="116" t="s">
        <v>82</v>
      </c>
      <c r="C47" s="116"/>
    </row>
    <row r="48" spans="1:3" ht="15.75">
      <c r="A48" s="4" t="s">
        <v>83</v>
      </c>
      <c r="B48" s="4" t="s">
        <v>219</v>
      </c>
      <c r="C48" s="9"/>
    </row>
    <row r="49" spans="1:3" ht="15.75">
      <c r="A49" s="4" t="s">
        <v>84</v>
      </c>
      <c r="B49" s="8" t="s">
        <v>220</v>
      </c>
      <c r="C49" s="11"/>
    </row>
    <row r="50" spans="1:3" ht="32.25" customHeight="1">
      <c r="A50" s="4" t="s">
        <v>85</v>
      </c>
      <c r="B50" s="116" t="s">
        <v>86</v>
      </c>
      <c r="C50" s="116"/>
    </row>
    <row r="51" spans="1:3" ht="30">
      <c r="A51" s="4"/>
      <c r="B51" s="4"/>
      <c r="C51" s="9" t="s">
        <v>211</v>
      </c>
    </row>
    <row r="52" spans="1:3" ht="30">
      <c r="A52" s="4"/>
      <c r="B52" s="4"/>
      <c r="C52" s="9" t="s">
        <v>212</v>
      </c>
    </row>
    <row r="53" spans="1:3" ht="30">
      <c r="A53" s="4"/>
      <c r="B53" s="4"/>
      <c r="C53" s="9" t="s">
        <v>213</v>
      </c>
    </row>
    <row r="54" spans="1:3">
      <c r="A54" s="4" t="s">
        <v>87</v>
      </c>
      <c r="B54" s="4" t="s">
        <v>88</v>
      </c>
      <c r="C54" s="9"/>
    </row>
    <row r="55" spans="1:3">
      <c r="A55" s="4" t="s">
        <v>89</v>
      </c>
      <c r="B55" s="4" t="s">
        <v>90</v>
      </c>
      <c r="C55" s="9"/>
    </row>
    <row r="56" spans="1:3">
      <c r="A56" s="4" t="s">
        <v>91</v>
      </c>
      <c r="B56" s="4" t="s">
        <v>233</v>
      </c>
      <c r="C56" s="9"/>
    </row>
    <row r="57" spans="1:3">
      <c r="A57" s="4"/>
      <c r="B57" s="4"/>
      <c r="C57" s="9" t="s">
        <v>234</v>
      </c>
    </row>
    <row r="58" spans="1:3" ht="30" customHeight="1">
      <c r="A58" s="4"/>
      <c r="B58" s="4"/>
      <c r="C58" s="9" t="s">
        <v>235</v>
      </c>
    </row>
    <row r="59" spans="1:3" ht="30.75" customHeight="1">
      <c r="A59" s="4" t="s">
        <v>92</v>
      </c>
      <c r="B59" s="117" t="s">
        <v>221</v>
      </c>
      <c r="C59" s="117"/>
    </row>
    <row r="60" spans="1:3" ht="45" customHeight="1">
      <c r="A60" s="4" t="s">
        <v>93</v>
      </c>
      <c r="B60" s="116" t="s">
        <v>214</v>
      </c>
      <c r="C60" s="116"/>
    </row>
    <row r="61" spans="1:3" ht="30" customHeight="1">
      <c r="A61" s="4" t="s">
        <v>94</v>
      </c>
      <c r="B61" s="117" t="s">
        <v>215</v>
      </c>
      <c r="C61" s="117"/>
    </row>
    <row r="62" spans="1:3" ht="15.75">
      <c r="A62" s="4" t="s">
        <v>95</v>
      </c>
      <c r="B62" s="4" t="s">
        <v>96</v>
      </c>
      <c r="C62" s="9"/>
    </row>
    <row r="63" spans="1:3" ht="15.75">
      <c r="A63" s="10"/>
      <c r="B63" s="10"/>
      <c r="C63" s="12"/>
    </row>
    <row r="64" spans="1:3" ht="18">
      <c r="A64" s="7" t="s">
        <v>97</v>
      </c>
      <c r="B64" s="4"/>
      <c r="C64" s="9"/>
    </row>
    <row r="65" spans="1:3">
      <c r="A65" s="4" t="s">
        <v>98</v>
      </c>
      <c r="B65" s="4" t="s">
        <v>99</v>
      </c>
      <c r="C65" s="9"/>
    </row>
    <row r="66" spans="1:3">
      <c r="A66" s="4" t="s">
        <v>100</v>
      </c>
      <c r="B66" s="4" t="s">
        <v>101</v>
      </c>
      <c r="C66" s="9"/>
    </row>
    <row r="67" spans="1:3">
      <c r="A67" s="4" t="s">
        <v>102</v>
      </c>
      <c r="B67" s="4" t="s">
        <v>103</v>
      </c>
      <c r="C67" s="9"/>
    </row>
    <row r="68" spans="1:3" ht="15.75">
      <c r="A68" s="4" t="s">
        <v>104</v>
      </c>
      <c r="B68" s="4" t="s">
        <v>222</v>
      </c>
      <c r="C68" s="9"/>
    </row>
    <row r="69" spans="1:3">
      <c r="A69" s="4" t="s">
        <v>105</v>
      </c>
      <c r="B69" s="4" t="s">
        <v>106</v>
      </c>
      <c r="C69" s="9"/>
    </row>
    <row r="70" spans="1:3">
      <c r="A70" s="4" t="s">
        <v>107</v>
      </c>
      <c r="B70" s="4" t="s">
        <v>108</v>
      </c>
      <c r="C70" s="9"/>
    </row>
    <row r="71" spans="1:3">
      <c r="A71" s="4" t="s">
        <v>109</v>
      </c>
      <c r="B71" s="4" t="s">
        <v>110</v>
      </c>
      <c r="C71" s="9"/>
    </row>
    <row r="72" spans="1:3">
      <c r="A72" s="4" t="s">
        <v>111</v>
      </c>
      <c r="B72" s="4" t="s">
        <v>112</v>
      </c>
      <c r="C72" s="9"/>
    </row>
    <row r="73" spans="1:3" ht="15.75">
      <c r="A73" s="4" t="s">
        <v>113</v>
      </c>
      <c r="B73" s="4" t="s">
        <v>223</v>
      </c>
      <c r="C73" s="9"/>
    </row>
    <row r="74" spans="1:3">
      <c r="A74" s="4" t="s">
        <v>114</v>
      </c>
      <c r="B74" s="4" t="s">
        <v>224</v>
      </c>
      <c r="C74" s="9"/>
    </row>
    <row r="75" spans="1:3">
      <c r="A75" s="4" t="s">
        <v>115</v>
      </c>
      <c r="B75" s="4" t="s">
        <v>225</v>
      </c>
      <c r="C75" s="9"/>
    </row>
    <row r="76" spans="1:3">
      <c r="A76" s="4" t="s">
        <v>116</v>
      </c>
      <c r="B76" s="4" t="s">
        <v>226</v>
      </c>
      <c r="C76" s="9"/>
    </row>
    <row r="77" spans="1:3" ht="30.75" customHeight="1">
      <c r="A77" s="4" t="s">
        <v>117</v>
      </c>
      <c r="B77" s="116" t="s">
        <v>227</v>
      </c>
      <c r="C77" s="116"/>
    </row>
    <row r="78" spans="1:3" ht="15.75">
      <c r="A78" s="4" t="s">
        <v>118</v>
      </c>
      <c r="B78" s="4" t="s">
        <v>228</v>
      </c>
      <c r="C78" s="9"/>
    </row>
    <row r="79" spans="1:3" ht="15.75">
      <c r="A79" s="4" t="s">
        <v>119</v>
      </c>
      <c r="B79" s="4" t="s">
        <v>229</v>
      </c>
      <c r="C79" s="9"/>
    </row>
    <row r="80" spans="1:3" ht="32.25" customHeight="1">
      <c r="A80" s="4" t="s">
        <v>120</v>
      </c>
      <c r="B80" s="116" t="s">
        <v>121</v>
      </c>
      <c r="C80" s="116"/>
    </row>
    <row r="81" spans="1:3" ht="30">
      <c r="A81" s="4"/>
      <c r="B81" s="4"/>
      <c r="C81" s="9" t="s">
        <v>211</v>
      </c>
    </row>
    <row r="82" spans="1:3" ht="30">
      <c r="A82" s="4"/>
      <c r="B82" s="4"/>
      <c r="C82" s="9" t="s">
        <v>212</v>
      </c>
    </row>
    <row r="83" spans="1:3" ht="30">
      <c r="A83" s="4"/>
      <c r="B83" s="4"/>
      <c r="C83" s="9" t="s">
        <v>213</v>
      </c>
    </row>
    <row r="84" spans="1:3">
      <c r="A84" s="4" t="s">
        <v>122</v>
      </c>
      <c r="B84" s="4" t="s">
        <v>123</v>
      </c>
      <c r="C84" s="9"/>
    </row>
    <row r="85" spans="1:3">
      <c r="A85" s="4" t="s">
        <v>124</v>
      </c>
      <c r="B85" s="4" t="s">
        <v>216</v>
      </c>
      <c r="C85" s="9"/>
    </row>
    <row r="86" spans="1:3">
      <c r="A86" s="4" t="s">
        <v>125</v>
      </c>
      <c r="B86" s="4" t="s">
        <v>126</v>
      </c>
      <c r="C86" s="9"/>
    </row>
    <row r="87" spans="1:3">
      <c r="A87" s="4" t="s">
        <v>127</v>
      </c>
      <c r="B87" s="4" t="s">
        <v>236</v>
      </c>
      <c r="C87" s="9"/>
    </row>
    <row r="88" spans="1:3">
      <c r="A88" s="4"/>
      <c r="B88" s="4"/>
      <c r="C88" s="9" t="s">
        <v>234</v>
      </c>
    </row>
    <row r="89" spans="1:3" ht="30">
      <c r="A89" s="4"/>
      <c r="B89" s="4"/>
      <c r="C89" s="9" t="s">
        <v>237</v>
      </c>
    </row>
    <row r="90" spans="1:3" ht="30.75" customHeight="1">
      <c r="A90" s="4" t="s">
        <v>128</v>
      </c>
      <c r="B90" s="116" t="s">
        <v>217</v>
      </c>
      <c r="C90" s="116"/>
    </row>
    <row r="91" spans="1:3" ht="46.5" customHeight="1">
      <c r="A91" s="4" t="s">
        <v>129</v>
      </c>
      <c r="B91" s="116" t="s">
        <v>218</v>
      </c>
      <c r="C91" s="116"/>
    </row>
    <row r="92" spans="1:3" ht="30.75" customHeight="1">
      <c r="A92" s="4" t="s">
        <v>130</v>
      </c>
      <c r="B92" s="117" t="s">
        <v>131</v>
      </c>
      <c r="C92" s="117"/>
    </row>
    <row r="93" spans="1:3" ht="15.75">
      <c r="A93" s="4" t="s">
        <v>132</v>
      </c>
      <c r="B93" s="4" t="s">
        <v>133</v>
      </c>
      <c r="C93" s="9"/>
    </row>
    <row r="94" spans="1:3">
      <c r="A94" s="1"/>
      <c r="B94" s="1"/>
      <c r="C94" s="13"/>
    </row>
    <row r="95" spans="1:3">
      <c r="A95" s="1"/>
      <c r="B95" s="1"/>
      <c r="C95" s="13"/>
    </row>
    <row r="96" spans="1:3">
      <c r="A96" s="1"/>
      <c r="B96" s="1"/>
      <c r="C96" s="13"/>
    </row>
    <row r="97" spans="1:3">
      <c r="A97" s="1"/>
      <c r="B97" s="1"/>
      <c r="C97" s="13"/>
    </row>
    <row r="98" spans="1:3">
      <c r="A98" s="1"/>
      <c r="B98" s="1"/>
      <c r="C98" s="13"/>
    </row>
    <row r="99" spans="1:3">
      <c r="A99" s="1"/>
      <c r="B99" s="1"/>
      <c r="C99" s="13"/>
    </row>
    <row r="100" spans="1:3">
      <c r="A100" s="1"/>
      <c r="B100" s="1"/>
      <c r="C100" s="13"/>
    </row>
    <row r="101" spans="1:3">
      <c r="A101" s="1"/>
      <c r="B101" s="1"/>
      <c r="C101" s="13"/>
    </row>
    <row r="102" spans="1:3">
      <c r="A102" s="1"/>
      <c r="B102" s="1"/>
      <c r="C102" s="13"/>
    </row>
    <row r="103" spans="1:3">
      <c r="A103" s="1"/>
      <c r="B103" s="1"/>
      <c r="C103" s="13"/>
    </row>
    <row r="104" spans="1:3">
      <c r="A104" s="1"/>
      <c r="B104" s="1"/>
      <c r="C104" s="13"/>
    </row>
    <row r="105" spans="1:3">
      <c r="A105" s="1"/>
      <c r="B105" s="1"/>
      <c r="C105" s="13"/>
    </row>
    <row r="106" spans="1:3">
      <c r="A106" s="1"/>
      <c r="B106" s="1"/>
      <c r="C106" s="13"/>
    </row>
    <row r="107" spans="1:3">
      <c r="A107" s="1"/>
      <c r="B107" s="1"/>
      <c r="C107" s="13"/>
    </row>
    <row r="108" spans="1:3">
      <c r="A108" s="1"/>
      <c r="B108" s="1"/>
      <c r="C108" s="13"/>
    </row>
    <row r="109" spans="1:3">
      <c r="A109" s="1"/>
      <c r="B109" s="1"/>
      <c r="C109" s="13"/>
    </row>
    <row r="110" spans="1:3">
      <c r="A110" s="1"/>
      <c r="B110" s="1"/>
      <c r="C110" s="13"/>
    </row>
    <row r="111" spans="1:3">
      <c r="A111" s="1"/>
      <c r="B111" s="1"/>
      <c r="C111" s="13"/>
    </row>
    <row r="112" spans="1:3">
      <c r="A112" s="1"/>
      <c r="B112" s="1"/>
      <c r="C112" s="13"/>
    </row>
    <row r="113" spans="1:3">
      <c r="A113" s="1"/>
      <c r="B113" s="1"/>
      <c r="C113" s="13"/>
    </row>
    <row r="114" spans="1:3">
      <c r="A114" s="1"/>
      <c r="B114" s="1"/>
      <c r="C114" s="13"/>
    </row>
  </sheetData>
  <mergeCells count="18">
    <mergeCell ref="B20:C20"/>
    <mergeCell ref="A1:C1"/>
    <mergeCell ref="A2:C2"/>
    <mergeCell ref="B4:C4"/>
    <mergeCell ref="B5:C5"/>
    <mergeCell ref="B16:C16"/>
    <mergeCell ref="B23:C23"/>
    <mergeCell ref="B46:C46"/>
    <mergeCell ref="B47:C47"/>
    <mergeCell ref="B50:C50"/>
    <mergeCell ref="B60:C60"/>
    <mergeCell ref="B80:C80"/>
    <mergeCell ref="B91:C91"/>
    <mergeCell ref="B92:C92"/>
    <mergeCell ref="B59:C59"/>
    <mergeCell ref="B90:C90"/>
    <mergeCell ref="B77:C77"/>
    <mergeCell ref="B61:C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21" sqref="C21:E21"/>
    </sheetView>
  </sheetViews>
  <sheetFormatPr defaultRowHeight="15"/>
  <cols>
    <col min="1" max="1" width="2.7109375" style="46" customWidth="1"/>
    <col min="2" max="2" width="4.28515625" style="46" customWidth="1"/>
    <col min="3" max="3" width="28.28515625" style="46" customWidth="1"/>
    <col min="4" max="4" width="15.140625" style="46" customWidth="1"/>
    <col min="5" max="5" width="16.7109375" style="46" customWidth="1"/>
    <col min="6" max="6" width="19.85546875" style="46" customWidth="1"/>
    <col min="7" max="7" width="21" style="46" customWidth="1"/>
    <col min="8" max="8" width="9.140625" style="46"/>
    <col min="9" max="9" width="27" style="46" customWidth="1"/>
    <col min="10" max="16384" width="9.140625" style="46"/>
  </cols>
  <sheetData>
    <row r="1" spans="1:9" ht="18.75" thickBot="1">
      <c r="A1" s="65"/>
      <c r="B1" s="66"/>
      <c r="C1" s="133" t="s">
        <v>134</v>
      </c>
      <c r="D1" s="133"/>
      <c r="E1" s="133"/>
      <c r="F1" s="133"/>
      <c r="G1" s="133"/>
      <c r="H1" s="65"/>
      <c r="I1" s="65"/>
    </row>
    <row r="2" spans="1:9" ht="26.25" thickBot="1">
      <c r="A2" s="65"/>
      <c r="B2" s="66"/>
      <c r="C2" s="121" t="s">
        <v>135</v>
      </c>
      <c r="D2" s="122"/>
      <c r="E2" s="122"/>
      <c r="F2" s="122"/>
      <c r="G2" s="123">
        <f>SUM(F4:F6)</f>
        <v>0</v>
      </c>
      <c r="H2" s="65"/>
      <c r="I2" s="45" t="s">
        <v>0</v>
      </c>
    </row>
    <row r="3" spans="1:9" ht="31.5">
      <c r="A3" s="65"/>
      <c r="B3" s="66"/>
      <c r="C3" s="67" t="s">
        <v>136</v>
      </c>
      <c r="D3" s="68" t="s">
        <v>137</v>
      </c>
      <c r="E3" s="68" t="s">
        <v>138</v>
      </c>
      <c r="F3" s="69" t="s">
        <v>139</v>
      </c>
      <c r="G3" s="124"/>
      <c r="H3" s="65"/>
      <c r="I3" s="106" t="s">
        <v>1</v>
      </c>
    </row>
    <row r="4" spans="1:9" ht="15.75">
      <c r="A4" s="65"/>
      <c r="B4" s="70">
        <v>12</v>
      </c>
      <c r="C4" s="71" t="s">
        <v>140</v>
      </c>
      <c r="D4" s="15"/>
      <c r="E4" s="72">
        <f>IF(GGR&lt;=3000000,350,IF(GGR&lt;=8000000,500,IF(GGR&lt;=15000000,500,IF(GGR&lt;=100000000,800,1000))))</f>
        <v>350</v>
      </c>
      <c r="F4" s="73">
        <f>D4*E4</f>
        <v>0</v>
      </c>
      <c r="G4" s="124"/>
      <c r="H4" s="65"/>
      <c r="I4" s="107"/>
    </row>
    <row r="5" spans="1:9" ht="16.5" thickBot="1">
      <c r="A5" s="65"/>
      <c r="B5" s="74">
        <v>13</v>
      </c>
      <c r="C5" s="75">
        <v>1</v>
      </c>
      <c r="D5" s="15"/>
      <c r="E5" s="72">
        <f>IF(GGR&lt;=3000000,500,IF(GGR&lt;=8000000,750,IF(GGR&lt;=15000000,1000,IF(GGR&lt;=100000000,1500,1800))))</f>
        <v>500</v>
      </c>
      <c r="F5" s="73">
        <f>D5*E5</f>
        <v>0</v>
      </c>
      <c r="G5" s="124"/>
      <c r="H5" s="65"/>
      <c r="I5" s="108"/>
    </row>
    <row r="6" spans="1:9" ht="15.75">
      <c r="A6" s="65"/>
      <c r="B6" s="74">
        <v>14</v>
      </c>
      <c r="C6" s="76" t="s">
        <v>141</v>
      </c>
      <c r="D6" s="15"/>
      <c r="E6" s="72">
        <f>IF(GGR&lt;=3000000,1000,IF(GGR&lt;=8000000,2000,IF(GGR&lt;=15000000,3000,IF(GGR&lt;=100000000,4000,5000))))</f>
        <v>1000</v>
      </c>
      <c r="F6" s="73">
        <f>D6*E6</f>
        <v>0</v>
      </c>
      <c r="G6" s="124"/>
      <c r="H6" s="65"/>
      <c r="I6" s="65"/>
    </row>
    <row r="7" spans="1:9" ht="18.75" thickBot="1">
      <c r="A7" s="65"/>
      <c r="B7" s="74">
        <v>15</v>
      </c>
      <c r="C7" s="131" t="s">
        <v>142</v>
      </c>
      <c r="D7" s="132"/>
      <c r="E7" s="132"/>
      <c r="F7" s="132"/>
      <c r="G7" s="125"/>
      <c r="H7" s="65"/>
      <c r="I7" s="65"/>
    </row>
    <row r="8" spans="1:9" ht="16.5" thickBot="1">
      <c r="A8" s="65"/>
      <c r="B8" s="66"/>
      <c r="C8" s="77"/>
      <c r="D8" s="78"/>
      <c r="E8" s="78"/>
      <c r="F8" s="77"/>
      <c r="G8" s="79"/>
      <c r="H8" s="65"/>
      <c r="I8" s="65"/>
    </row>
    <row r="9" spans="1:9" ht="18">
      <c r="A9" s="65"/>
      <c r="B9" s="66"/>
      <c r="C9" s="121" t="s">
        <v>143</v>
      </c>
      <c r="D9" s="122"/>
      <c r="E9" s="122"/>
      <c r="F9" s="122"/>
      <c r="G9" s="123">
        <f>SUM(F10:F11)</f>
        <v>0</v>
      </c>
      <c r="H9" s="65"/>
      <c r="I9" s="65"/>
    </row>
    <row r="10" spans="1:9" ht="15.75">
      <c r="A10" s="65"/>
      <c r="B10" s="74">
        <v>16</v>
      </c>
      <c r="C10" s="134" t="s">
        <v>238</v>
      </c>
      <c r="D10" s="135"/>
      <c r="E10" s="136"/>
      <c r="F10" s="16"/>
      <c r="G10" s="124"/>
      <c r="H10" s="65"/>
      <c r="I10" s="65"/>
    </row>
    <row r="11" spans="1:9" ht="15.75">
      <c r="A11" s="65"/>
      <c r="B11" s="74">
        <v>17</v>
      </c>
      <c r="C11" s="129" t="s">
        <v>239</v>
      </c>
      <c r="D11" s="130"/>
      <c r="E11" s="130"/>
      <c r="F11" s="16"/>
      <c r="G11" s="124"/>
      <c r="H11" s="65"/>
      <c r="I11" s="65"/>
    </row>
    <row r="12" spans="1:9" ht="18.75" thickBot="1">
      <c r="A12" s="65"/>
      <c r="B12" s="74">
        <v>18</v>
      </c>
      <c r="C12" s="131" t="s">
        <v>144</v>
      </c>
      <c r="D12" s="132"/>
      <c r="E12" s="132"/>
      <c r="F12" s="132"/>
      <c r="G12" s="125"/>
      <c r="H12" s="65"/>
      <c r="I12" s="65"/>
    </row>
    <row r="13" spans="1:9" ht="16.5" thickBot="1">
      <c r="A13" s="65"/>
      <c r="B13" s="66"/>
      <c r="C13" s="79"/>
      <c r="D13" s="78"/>
      <c r="E13" s="78"/>
      <c r="F13" s="79"/>
      <c r="G13" s="80"/>
      <c r="H13" s="65"/>
      <c r="I13" s="65"/>
    </row>
    <row r="14" spans="1:9" ht="18.75" thickBot="1">
      <c r="A14" s="65"/>
      <c r="B14" s="74">
        <v>19</v>
      </c>
      <c r="C14" s="119" t="s">
        <v>145</v>
      </c>
      <c r="D14" s="120"/>
      <c r="E14" s="120"/>
      <c r="F14" s="120"/>
      <c r="G14" s="81">
        <f>+G9+G2</f>
        <v>0</v>
      </c>
      <c r="H14" s="65"/>
      <c r="I14" s="65"/>
    </row>
    <row r="15" spans="1:9" ht="16.5" thickBot="1">
      <c r="A15" s="65"/>
      <c r="B15" s="66"/>
      <c r="C15" s="79"/>
      <c r="D15" s="78"/>
      <c r="E15" s="78"/>
      <c r="F15" s="77"/>
      <c r="G15" s="80"/>
      <c r="H15" s="65"/>
      <c r="I15" s="65"/>
    </row>
    <row r="16" spans="1:9" ht="18">
      <c r="A16" s="65"/>
      <c r="B16" s="66"/>
      <c r="C16" s="121" t="s">
        <v>146</v>
      </c>
      <c r="D16" s="122"/>
      <c r="E16" s="122"/>
      <c r="F16" s="122"/>
      <c r="G16" s="123">
        <f>SUM(F17:F23)</f>
        <v>0</v>
      </c>
      <c r="H16" s="65"/>
      <c r="I16" s="65"/>
    </row>
    <row r="17" spans="1:9" ht="15.75">
      <c r="A17" s="65"/>
      <c r="B17" s="74">
        <v>20</v>
      </c>
      <c r="C17" s="126" t="s">
        <v>147</v>
      </c>
      <c r="D17" s="127"/>
      <c r="E17" s="128"/>
      <c r="F17" s="16"/>
      <c r="G17" s="124"/>
      <c r="H17" s="65"/>
      <c r="I17" s="65"/>
    </row>
    <row r="18" spans="1:9" ht="15.75">
      <c r="A18" s="65"/>
      <c r="B18" s="74">
        <v>21</v>
      </c>
      <c r="C18" s="126" t="s">
        <v>148</v>
      </c>
      <c r="D18" s="127"/>
      <c r="E18" s="128"/>
      <c r="F18" s="16"/>
      <c r="G18" s="124"/>
      <c r="H18" s="65"/>
      <c r="I18" s="65"/>
    </row>
    <row r="19" spans="1:9" ht="15.75">
      <c r="A19" s="65"/>
      <c r="B19" s="74">
        <v>22</v>
      </c>
      <c r="C19" s="126" t="s">
        <v>149</v>
      </c>
      <c r="D19" s="127"/>
      <c r="E19" s="128"/>
      <c r="F19" s="16"/>
      <c r="G19" s="124"/>
      <c r="H19" s="65"/>
      <c r="I19" s="65"/>
    </row>
    <row r="20" spans="1:9" ht="15.75">
      <c r="A20" s="65"/>
      <c r="B20" s="74">
        <v>23</v>
      </c>
      <c r="C20" s="126" t="s">
        <v>240</v>
      </c>
      <c r="D20" s="127"/>
      <c r="E20" s="128"/>
      <c r="F20" s="16"/>
      <c r="G20" s="124"/>
      <c r="H20" s="65"/>
      <c r="I20" s="65"/>
    </row>
    <row r="21" spans="1:9" ht="15.75">
      <c r="A21" s="65"/>
      <c r="B21" s="74">
        <v>24</v>
      </c>
      <c r="C21" s="126" t="s">
        <v>150</v>
      </c>
      <c r="D21" s="127"/>
      <c r="E21" s="128"/>
      <c r="F21" s="16"/>
      <c r="G21" s="124"/>
      <c r="H21" s="65"/>
      <c r="I21" s="65"/>
    </row>
    <row r="22" spans="1:9" ht="15.75">
      <c r="A22" s="65"/>
      <c r="B22" s="74">
        <v>25</v>
      </c>
      <c r="C22" s="82" t="s">
        <v>151</v>
      </c>
      <c r="D22" s="83"/>
      <c r="E22" s="17" t="s">
        <v>152</v>
      </c>
      <c r="F22" s="73" t="str">
        <f>IF(E22="N","N/A",IF(GGR&lt;=3000000,50000,IF(GGR&lt;=8000000,100000,IF(GGR&lt;=15000000,200000,IF(GGR&lt;=100000000,350000,500000)))))</f>
        <v>N/A</v>
      </c>
      <c r="G22" s="124"/>
      <c r="H22" s="65"/>
      <c r="I22" s="65"/>
    </row>
    <row r="23" spans="1:9" ht="15.75">
      <c r="A23" s="65"/>
      <c r="B23" s="74">
        <v>26</v>
      </c>
      <c r="C23" s="129" t="s">
        <v>153</v>
      </c>
      <c r="D23" s="130"/>
      <c r="E23" s="130"/>
      <c r="F23" s="16"/>
      <c r="G23" s="124"/>
      <c r="H23" s="65"/>
      <c r="I23" s="65"/>
    </row>
    <row r="24" spans="1:9" ht="18.75" thickBot="1">
      <c r="A24" s="65"/>
      <c r="B24" s="74">
        <v>27</v>
      </c>
      <c r="C24" s="131" t="s">
        <v>154</v>
      </c>
      <c r="D24" s="132"/>
      <c r="E24" s="132"/>
      <c r="F24" s="132"/>
      <c r="G24" s="125"/>
      <c r="H24" s="65"/>
      <c r="I24" s="65"/>
    </row>
    <row r="25" spans="1:9">
      <c r="A25" s="65"/>
      <c r="B25" s="77"/>
      <c r="C25" s="77"/>
      <c r="D25" s="66"/>
      <c r="E25" s="66"/>
      <c r="F25" s="77"/>
      <c r="G25" s="77"/>
      <c r="H25" s="65"/>
      <c r="I25" s="65"/>
    </row>
    <row r="26" spans="1:9">
      <c r="A26" s="65"/>
      <c r="B26" s="77"/>
      <c r="C26" s="77"/>
      <c r="D26" s="66"/>
      <c r="E26" s="66"/>
      <c r="F26" s="77"/>
      <c r="G26" s="77"/>
      <c r="H26" s="65"/>
      <c r="I26" s="65"/>
    </row>
    <row r="27" spans="1:9">
      <c r="A27" s="65"/>
      <c r="B27" s="77"/>
      <c r="C27" s="77"/>
      <c r="D27" s="66"/>
      <c r="E27" s="66"/>
      <c r="F27" s="77"/>
      <c r="G27" s="77"/>
      <c r="H27" s="65"/>
      <c r="I27" s="65"/>
    </row>
    <row r="28" spans="1:9">
      <c r="A28" s="65"/>
      <c r="B28" s="77"/>
      <c r="C28" s="77"/>
      <c r="D28" s="66"/>
      <c r="E28" s="66"/>
      <c r="F28" s="77"/>
      <c r="G28" s="77"/>
      <c r="H28" s="65"/>
      <c r="I28" s="65"/>
    </row>
    <row r="29" spans="1:9">
      <c r="A29" s="65"/>
      <c r="B29" s="77"/>
      <c r="C29" s="77"/>
      <c r="D29" s="66"/>
      <c r="E29" s="66"/>
      <c r="F29" s="77"/>
      <c r="G29" s="77"/>
      <c r="H29" s="65"/>
      <c r="I29" s="65"/>
    </row>
  </sheetData>
  <protectedRanges>
    <protectedRange password="DCBC" sqref="E4:F6 F10" name="Protected cells"/>
    <protectedRange password="DCBC" sqref="F22" name="Protected cells_1"/>
  </protectedRanges>
  <mergeCells count="20">
    <mergeCell ref="C9:F9"/>
    <mergeCell ref="G9:G12"/>
    <mergeCell ref="C11:E11"/>
    <mergeCell ref="C12:F12"/>
    <mergeCell ref="C10:E10"/>
    <mergeCell ref="C1:G1"/>
    <mergeCell ref="C2:F2"/>
    <mergeCell ref="G2:G7"/>
    <mergeCell ref="I3:I5"/>
    <mergeCell ref="C7:F7"/>
    <mergeCell ref="C14:F14"/>
    <mergeCell ref="C16:F16"/>
    <mergeCell ref="G16:G24"/>
    <mergeCell ref="C17:E17"/>
    <mergeCell ref="C18:E18"/>
    <mergeCell ref="C19:E19"/>
    <mergeCell ref="C20:E20"/>
    <mergeCell ref="C21:E21"/>
    <mergeCell ref="C23:E23"/>
    <mergeCell ref="C24:F24"/>
  </mergeCells>
  <dataValidations count="12">
    <dataValidation allowBlank="1" showInputMessage="1" showErrorMessage="1" prompt="Enter Peridioc Payments" sqref="F23"/>
    <dataValidation allowBlank="1" showInputMessage="1" showErrorMessage="1" prompt="Enter Customer Deposits" sqref="F21"/>
    <dataValidation allowBlank="1" showInputMessage="1" showErrorMessage="1" prompt="Enter Contest Payouts" sqref="F20"/>
    <dataValidation allowBlank="1" showInputMessage="1" showErrorMessage="1" prompt="Enter Highest Other Progressive" sqref="F19"/>
    <dataValidation allowBlank="1" showInputMessage="1" showErrorMessage="1" prompt="Enter Highest Card Game Progressive" sqref="F18"/>
    <dataValidation allowBlank="1" showInputMessage="1" showErrorMessage="1" prompt="Enter Highest Machine Payout" sqref="F17"/>
    <dataValidation allowBlank="1" showInputMessage="1" showErrorMessage="1" prompt="Enter Highest Pull Tab Payout" sqref="F11"/>
    <dataValidation allowBlank="1" showInputMessage="1" showErrorMessage="1" prompt="Enter Highest Bingo Payout" sqref="F10"/>
    <dataValidation allowBlank="1" showInputMessage="1" showErrorMessage="1" prompt="Enter # Machines &gt; $1" sqref="D6"/>
    <dataValidation allowBlank="1" showInputMessage="1" showErrorMessage="1" prompt="Enter # $1 Machines" sqref="D5"/>
    <dataValidation allowBlank="1" showInputMessage="1" showErrorMessage="1" prompt="Enter # Machines- $.01-.5 and Multi Denom" sqref="D4"/>
    <dataValidation type="list" allowBlank="1" showInputMessage="1" showErrorMessage="1" error="Please Enter Y or N" prompt="Please Enter Y or N" sqref="E22">
      <formula1>Answer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C33" sqref="C33:E33"/>
    </sheetView>
  </sheetViews>
  <sheetFormatPr defaultRowHeight="15"/>
  <cols>
    <col min="1" max="1" width="3.28515625" style="46" customWidth="1"/>
    <col min="2" max="2" width="4.5703125" style="46" customWidth="1"/>
    <col min="3" max="3" width="29.85546875" style="46" customWidth="1"/>
    <col min="4" max="4" width="13.28515625" style="46" customWidth="1"/>
    <col min="5" max="6" width="16.7109375" style="46" customWidth="1"/>
    <col min="7" max="7" width="20.85546875" style="46" customWidth="1"/>
    <col min="8" max="8" width="9.140625" style="46"/>
    <col min="9" max="9" width="26" style="46" customWidth="1"/>
    <col min="10" max="16384" width="9.140625" style="46"/>
  </cols>
  <sheetData>
    <row r="1" spans="1:9" ht="18.75" thickBot="1">
      <c r="A1" s="65"/>
      <c r="B1" s="66"/>
      <c r="C1" s="133" t="s">
        <v>155</v>
      </c>
      <c r="D1" s="133"/>
      <c r="E1" s="133"/>
      <c r="F1" s="133"/>
      <c r="G1" s="133"/>
      <c r="H1" s="65"/>
      <c r="I1" s="65"/>
    </row>
    <row r="2" spans="1:9" ht="26.25" thickBot="1">
      <c r="A2" s="65"/>
      <c r="B2" s="66"/>
      <c r="C2" s="137" t="s">
        <v>156</v>
      </c>
      <c r="D2" s="138"/>
      <c r="E2" s="138"/>
      <c r="F2" s="139"/>
      <c r="G2" s="140">
        <f>SUM(F4:F6)</f>
        <v>0</v>
      </c>
      <c r="H2" s="65"/>
      <c r="I2" s="45" t="s">
        <v>0</v>
      </c>
    </row>
    <row r="3" spans="1:9" ht="31.5">
      <c r="A3" s="65"/>
      <c r="B3" s="66" t="s">
        <v>207</v>
      </c>
      <c r="C3" s="67" t="s">
        <v>136</v>
      </c>
      <c r="D3" s="68" t="s">
        <v>137</v>
      </c>
      <c r="E3" s="68" t="s">
        <v>138</v>
      </c>
      <c r="F3" s="69" t="s">
        <v>139</v>
      </c>
      <c r="G3" s="141"/>
      <c r="H3" s="65"/>
      <c r="I3" s="106" t="s">
        <v>1</v>
      </c>
    </row>
    <row r="4" spans="1:9" ht="15.75">
      <c r="A4" s="65"/>
      <c r="B4" s="74">
        <v>28</v>
      </c>
      <c r="C4" s="84" t="s">
        <v>140</v>
      </c>
      <c r="D4" s="18"/>
      <c r="E4" s="72">
        <f>IF(GGR&lt;=12000000,350,IF(GGR&lt;=36000000,500,IF(GGR&lt;=72000000,500,IF(GGR&lt;=130000000,800,1000))))</f>
        <v>350</v>
      </c>
      <c r="F4" s="73">
        <f>D4*E4</f>
        <v>0</v>
      </c>
      <c r="G4" s="141"/>
      <c r="H4" s="65"/>
      <c r="I4" s="107"/>
    </row>
    <row r="5" spans="1:9" ht="16.5" thickBot="1">
      <c r="A5" s="65"/>
      <c r="B5" s="74">
        <v>29</v>
      </c>
      <c r="C5" s="75" t="s">
        <v>157</v>
      </c>
      <c r="D5" s="18"/>
      <c r="E5" s="72">
        <f>IF(GGR&lt;=12000000,500,IF(GGR&lt;=36000000,750,IF(GGR&lt;=72000000,1000,IF(GGR&lt;=130000000,1500,1800))))</f>
        <v>500</v>
      </c>
      <c r="F5" s="73">
        <f>D5*E5</f>
        <v>0</v>
      </c>
      <c r="G5" s="141"/>
      <c r="H5" s="65"/>
      <c r="I5" s="108"/>
    </row>
    <row r="6" spans="1:9" ht="15.75">
      <c r="A6" s="65"/>
      <c r="B6" s="74">
        <v>30</v>
      </c>
      <c r="C6" s="76" t="s">
        <v>141</v>
      </c>
      <c r="D6" s="18"/>
      <c r="E6" s="72">
        <f>IF(GGR&lt;=12000000,1000,IF(GGR&lt;=36000000,2000,IF(GGR&lt;=72000000,3000,IF(GGR&lt;=130000000,4000,5000))))</f>
        <v>1000</v>
      </c>
      <c r="F6" s="73">
        <f>D6*E6</f>
        <v>0</v>
      </c>
      <c r="G6" s="141"/>
      <c r="H6" s="65"/>
      <c r="I6" s="65"/>
    </row>
    <row r="7" spans="1:9" ht="18.75" thickBot="1">
      <c r="A7" s="65"/>
      <c r="B7" s="74">
        <v>31</v>
      </c>
      <c r="C7" s="131" t="s">
        <v>158</v>
      </c>
      <c r="D7" s="132"/>
      <c r="E7" s="132"/>
      <c r="F7" s="132"/>
      <c r="G7" s="142"/>
      <c r="H7" s="65"/>
      <c r="I7" s="65"/>
    </row>
    <row r="8" spans="1:9" ht="16.5" thickBot="1">
      <c r="A8" s="65"/>
      <c r="B8" s="66"/>
      <c r="C8" s="77"/>
      <c r="D8" s="78"/>
      <c r="E8" s="78"/>
      <c r="F8" s="77"/>
      <c r="G8" s="79"/>
      <c r="H8" s="65"/>
      <c r="I8" s="65"/>
    </row>
    <row r="9" spans="1:9" ht="18">
      <c r="A9" s="65"/>
      <c r="B9" s="66"/>
      <c r="C9" s="137" t="s">
        <v>159</v>
      </c>
      <c r="D9" s="138"/>
      <c r="E9" s="138"/>
      <c r="F9" s="139"/>
      <c r="G9" s="123">
        <f>SUM(F11:F14)</f>
        <v>0</v>
      </c>
      <c r="H9" s="65"/>
      <c r="I9" s="65"/>
    </row>
    <row r="10" spans="1:9" ht="31.5">
      <c r="A10" s="65"/>
      <c r="B10" s="66"/>
      <c r="C10" s="67" t="s">
        <v>160</v>
      </c>
      <c r="D10" s="68" t="s">
        <v>161</v>
      </c>
      <c r="E10" s="68" t="s">
        <v>162</v>
      </c>
      <c r="F10" s="69" t="s">
        <v>139</v>
      </c>
      <c r="G10" s="124"/>
      <c r="H10" s="65"/>
      <c r="I10" s="65"/>
    </row>
    <row r="11" spans="1:9" ht="15.75">
      <c r="A11" s="65"/>
      <c r="B11" s="74">
        <v>32</v>
      </c>
      <c r="C11" s="76" t="s">
        <v>163</v>
      </c>
      <c r="D11" s="15"/>
      <c r="E11" s="72">
        <f>IF(GGR&lt;=5000000,2000,IF(GGR&lt;=12000000,3000,IF(GGR&lt;=36000000,5000,IF(GGR&lt;=72000000,10000,IF(GGR&lt;=130000000,15000,30000)))))</f>
        <v>2000</v>
      </c>
      <c r="F11" s="73">
        <f>D11*E11</f>
        <v>0</v>
      </c>
      <c r="G11" s="124"/>
      <c r="H11" s="65"/>
      <c r="I11" s="65"/>
    </row>
    <row r="12" spans="1:9" ht="15.75">
      <c r="A12" s="65"/>
      <c r="B12" s="74">
        <v>33</v>
      </c>
      <c r="C12" s="76" t="s">
        <v>164</v>
      </c>
      <c r="D12" s="15"/>
      <c r="E12" s="72">
        <f>IF(GGR&lt;=5000000,2000,IF(GGR&lt;=12000000,5000,IF(GGR&lt;=36000000,15000,IF(GGR&lt;=72000000,20000,IF(GGR&lt;=130000000,30000,60000)))))</f>
        <v>2000</v>
      </c>
      <c r="F12" s="73">
        <f>D12*E12</f>
        <v>0</v>
      </c>
      <c r="G12" s="124"/>
      <c r="H12" s="65"/>
      <c r="I12" s="65"/>
    </row>
    <row r="13" spans="1:9" ht="15.75">
      <c r="A13" s="65"/>
      <c r="B13" s="74">
        <v>34</v>
      </c>
      <c r="C13" s="76" t="s">
        <v>165</v>
      </c>
      <c r="D13" s="15"/>
      <c r="E13" s="72">
        <f>IF(GGR&lt;=5000000,2000,IF(GGR&lt;=12000000,10000,IF(GGR&lt;=36000000,20000,IF(GGR&lt;=72000000,30000,IF(GGR&lt;=130000000,50000,100000)))))</f>
        <v>2000</v>
      </c>
      <c r="F13" s="73">
        <f>D13*E13</f>
        <v>0</v>
      </c>
      <c r="G13" s="124"/>
      <c r="H13" s="65"/>
      <c r="I13" s="65"/>
    </row>
    <row r="14" spans="1:9" ht="15.75">
      <c r="A14" s="65"/>
      <c r="B14" s="74">
        <v>35</v>
      </c>
      <c r="C14" s="76" t="s">
        <v>166</v>
      </c>
      <c r="D14" s="15"/>
      <c r="E14" s="72">
        <f>IF(GGR&lt;=5000000,2000,IF(GGR&lt;=12000000,2000,IF(GGR&lt;=36000000,4000,IF(GGR&lt;=72000000,5000,IF(GGR&lt;=130000000,8000,10000)))))</f>
        <v>2000</v>
      </c>
      <c r="F14" s="73">
        <f>D14*E14</f>
        <v>0</v>
      </c>
      <c r="G14" s="124"/>
      <c r="H14" s="65"/>
      <c r="I14" s="65"/>
    </row>
    <row r="15" spans="1:9" ht="18.75" thickBot="1">
      <c r="A15" s="65"/>
      <c r="B15" s="74">
        <v>36</v>
      </c>
      <c r="C15" s="131" t="s">
        <v>167</v>
      </c>
      <c r="D15" s="132"/>
      <c r="E15" s="132"/>
      <c r="F15" s="132"/>
      <c r="G15" s="125"/>
      <c r="H15" s="65"/>
      <c r="I15" s="65"/>
    </row>
    <row r="16" spans="1:9" ht="16.5" thickBot="1">
      <c r="A16" s="65"/>
      <c r="B16" s="66"/>
      <c r="C16" s="77"/>
      <c r="D16" s="78"/>
      <c r="E16" s="78"/>
      <c r="F16" s="77"/>
      <c r="G16" s="79"/>
      <c r="H16" s="65"/>
      <c r="I16" s="65"/>
    </row>
    <row r="17" spans="1:9" ht="18">
      <c r="A17" s="65"/>
      <c r="B17" s="66"/>
      <c r="C17" s="143" t="s">
        <v>143</v>
      </c>
      <c r="D17" s="144"/>
      <c r="E17" s="85" t="s">
        <v>168</v>
      </c>
      <c r="F17" s="86"/>
      <c r="G17" s="123">
        <f>SUM(F19:F22)</f>
        <v>0</v>
      </c>
      <c r="H17" s="65"/>
      <c r="I17" s="65"/>
    </row>
    <row r="18" spans="1:9" ht="15.75">
      <c r="A18" s="65"/>
      <c r="B18" s="66"/>
      <c r="C18" s="87"/>
      <c r="D18" s="80"/>
      <c r="E18" s="88" t="s">
        <v>169</v>
      </c>
      <c r="F18" s="89"/>
      <c r="G18" s="124"/>
      <c r="H18" s="65"/>
      <c r="I18" s="65"/>
    </row>
    <row r="19" spans="1:9" ht="15.75">
      <c r="A19" s="65"/>
      <c r="B19" s="74">
        <v>37</v>
      </c>
      <c r="C19" s="129" t="s">
        <v>170</v>
      </c>
      <c r="D19" s="130"/>
      <c r="E19" s="16" t="s">
        <v>152</v>
      </c>
      <c r="F19" s="73" t="str">
        <f>IF(E19="N","N/A",IF(GGR&lt;=12000000,500,IF(GGR&lt;=36000000,800,IF(GGR&lt;=72000000,1600,IF(GGR&lt;=130000000,2000,2500)))))</f>
        <v>N/A</v>
      </c>
      <c r="G19" s="124"/>
      <c r="H19" s="65"/>
      <c r="I19" s="65"/>
    </row>
    <row r="20" spans="1:9" ht="15.75">
      <c r="A20" s="65"/>
      <c r="B20" s="74">
        <v>38</v>
      </c>
      <c r="C20" s="129" t="s">
        <v>171</v>
      </c>
      <c r="D20" s="130"/>
      <c r="E20" s="16" t="s">
        <v>152</v>
      </c>
      <c r="F20" s="73" t="str">
        <f>IF(E20="N","N/A",IF(GGR&lt;=12000000,4000,IF(GGR&lt;=36000000,7000,IF(GGR&lt;=72000000,15000,IF(GGR&lt;=130000000,22500,30000)))))</f>
        <v>N/A</v>
      </c>
      <c r="G20" s="124"/>
      <c r="H20" s="65"/>
      <c r="I20" s="65"/>
    </row>
    <row r="21" spans="1:9" ht="15.75">
      <c r="A21" s="65"/>
      <c r="B21" s="74">
        <v>39</v>
      </c>
      <c r="C21" s="129" t="s">
        <v>172</v>
      </c>
      <c r="D21" s="130"/>
      <c r="E21" s="16" t="s">
        <v>152</v>
      </c>
      <c r="F21" s="73" t="str">
        <f>IF(E21="N","N/A",IF(GGR&lt;=12000000,7500,IF(GGR&lt;=36000000,10000,IF(GGR&lt;=72000000,15000,IF(GGR&lt;=130000000,20000,25000)))))</f>
        <v>N/A</v>
      </c>
      <c r="G21" s="124"/>
      <c r="H21" s="65"/>
      <c r="I21" s="65"/>
    </row>
    <row r="22" spans="1:9" ht="15.75">
      <c r="A22" s="65"/>
      <c r="B22" s="74">
        <v>40</v>
      </c>
      <c r="C22" s="134" t="s">
        <v>173</v>
      </c>
      <c r="D22" s="136"/>
      <c r="E22" s="16" t="s">
        <v>152</v>
      </c>
      <c r="F22" s="16"/>
      <c r="G22" s="124"/>
      <c r="H22" s="65"/>
      <c r="I22" s="65"/>
    </row>
    <row r="23" spans="1:9" ht="18.75" thickBot="1">
      <c r="A23" s="65"/>
      <c r="B23" s="74">
        <v>41</v>
      </c>
      <c r="C23" s="131" t="s">
        <v>144</v>
      </c>
      <c r="D23" s="132"/>
      <c r="E23" s="132"/>
      <c r="F23" s="132"/>
      <c r="G23" s="125"/>
      <c r="H23" s="65"/>
      <c r="I23" s="65"/>
    </row>
    <row r="24" spans="1:9" ht="16.5" thickBot="1">
      <c r="A24" s="65"/>
      <c r="B24" s="66"/>
      <c r="C24" s="79"/>
      <c r="D24" s="78"/>
      <c r="E24" s="78"/>
      <c r="F24" s="79"/>
      <c r="G24" s="80"/>
      <c r="H24" s="65"/>
      <c r="I24" s="65"/>
    </row>
    <row r="25" spans="1:9" ht="18.75" thickBot="1">
      <c r="A25" s="65"/>
      <c r="B25" s="74">
        <v>42</v>
      </c>
      <c r="C25" s="119" t="s">
        <v>174</v>
      </c>
      <c r="D25" s="120"/>
      <c r="E25" s="120"/>
      <c r="F25" s="120"/>
      <c r="G25" s="90">
        <f>+G17+G9+G2</f>
        <v>0</v>
      </c>
      <c r="H25" s="65"/>
      <c r="I25" s="65"/>
    </row>
    <row r="26" spans="1:9" ht="18.75" thickBot="1">
      <c r="A26" s="65"/>
      <c r="B26" s="66"/>
      <c r="C26" s="91"/>
      <c r="D26" s="78"/>
      <c r="E26" s="78"/>
      <c r="F26" s="77"/>
      <c r="G26" s="80"/>
      <c r="H26" s="65"/>
      <c r="I26" s="65"/>
    </row>
    <row r="27" spans="1:9" ht="18">
      <c r="A27" s="65"/>
      <c r="B27" s="66"/>
      <c r="C27" s="121" t="s">
        <v>146</v>
      </c>
      <c r="D27" s="122"/>
      <c r="E27" s="122"/>
      <c r="F27" s="122"/>
      <c r="G27" s="140">
        <f>SUM(F28:F35)</f>
        <v>0</v>
      </c>
      <c r="H27" s="65"/>
      <c r="I27" s="65"/>
    </row>
    <row r="28" spans="1:9" ht="15.75">
      <c r="A28" s="65"/>
      <c r="B28" s="74">
        <v>43</v>
      </c>
      <c r="C28" s="129" t="s">
        <v>175</v>
      </c>
      <c r="D28" s="130"/>
      <c r="E28" s="130"/>
      <c r="F28" s="16"/>
      <c r="G28" s="141"/>
      <c r="H28" s="65"/>
      <c r="I28" s="65"/>
    </row>
    <row r="29" spans="1:9" ht="15.75">
      <c r="A29" s="65"/>
      <c r="B29" s="74">
        <v>44</v>
      </c>
      <c r="C29" s="129" t="s">
        <v>176</v>
      </c>
      <c r="D29" s="130"/>
      <c r="E29" s="130"/>
      <c r="F29" s="16"/>
      <c r="G29" s="141"/>
      <c r="H29" s="65"/>
      <c r="I29" s="65"/>
    </row>
    <row r="30" spans="1:9" ht="15.75">
      <c r="A30" s="65"/>
      <c r="B30" s="74">
        <v>45</v>
      </c>
      <c r="C30" s="129" t="s">
        <v>177</v>
      </c>
      <c r="D30" s="130"/>
      <c r="E30" s="130"/>
      <c r="F30" s="16"/>
      <c r="G30" s="141"/>
      <c r="H30" s="65"/>
      <c r="I30" s="65"/>
    </row>
    <row r="31" spans="1:9" ht="15.75">
      <c r="A31" s="65"/>
      <c r="B31" s="74">
        <v>46</v>
      </c>
      <c r="C31" s="129" t="s">
        <v>178</v>
      </c>
      <c r="D31" s="130"/>
      <c r="E31" s="130"/>
      <c r="F31" s="16"/>
      <c r="G31" s="141"/>
      <c r="H31" s="65"/>
      <c r="I31" s="65"/>
    </row>
    <row r="32" spans="1:9" ht="15.75">
      <c r="A32" s="65"/>
      <c r="B32" s="74">
        <v>47</v>
      </c>
      <c r="C32" s="129" t="s">
        <v>240</v>
      </c>
      <c r="D32" s="130"/>
      <c r="E32" s="130"/>
      <c r="F32" s="16"/>
      <c r="G32" s="141"/>
      <c r="H32" s="65"/>
      <c r="I32" s="65"/>
    </row>
    <row r="33" spans="1:9" ht="15.75">
      <c r="A33" s="65"/>
      <c r="B33" s="74">
        <v>48</v>
      </c>
      <c r="C33" s="129" t="s">
        <v>150</v>
      </c>
      <c r="D33" s="130"/>
      <c r="E33" s="130"/>
      <c r="F33" s="16"/>
      <c r="G33" s="141"/>
      <c r="H33" s="65"/>
      <c r="I33" s="65"/>
    </row>
    <row r="34" spans="1:9" ht="15.75">
      <c r="A34" s="65"/>
      <c r="B34" s="74">
        <v>49</v>
      </c>
      <c r="C34" s="82" t="s">
        <v>151</v>
      </c>
      <c r="D34" s="83"/>
      <c r="E34" s="17" t="s">
        <v>152</v>
      </c>
      <c r="F34" s="73" t="str">
        <f>IF(E34="N","N/A",IF(GGR&lt;=12000000,50000,IF(GGR&lt;=36000000,100000,IF(GGR&lt;=72000000,200000,IF(GGR&lt;=130000000,350000,500000)))))</f>
        <v>N/A</v>
      </c>
      <c r="G34" s="141"/>
      <c r="H34" s="65"/>
      <c r="I34" s="65"/>
    </row>
    <row r="35" spans="1:9" ht="15.75">
      <c r="A35" s="65"/>
      <c r="B35" s="74">
        <v>50</v>
      </c>
      <c r="C35" s="129" t="s">
        <v>153</v>
      </c>
      <c r="D35" s="130"/>
      <c r="E35" s="130"/>
      <c r="F35" s="16"/>
      <c r="G35" s="141"/>
      <c r="H35" s="65"/>
      <c r="I35" s="65"/>
    </row>
    <row r="36" spans="1:9" ht="18.75" thickBot="1">
      <c r="A36" s="65"/>
      <c r="B36" s="74">
        <v>51</v>
      </c>
      <c r="C36" s="131" t="s">
        <v>154</v>
      </c>
      <c r="D36" s="132"/>
      <c r="E36" s="132"/>
      <c r="F36" s="132"/>
      <c r="G36" s="142"/>
      <c r="H36" s="65"/>
      <c r="I36" s="65"/>
    </row>
    <row r="37" spans="1:9">
      <c r="A37" s="65"/>
      <c r="B37" s="77"/>
      <c r="C37" s="77"/>
      <c r="D37" s="66"/>
      <c r="E37" s="66"/>
      <c r="F37" s="77"/>
      <c r="G37" s="77"/>
      <c r="H37" s="65"/>
      <c r="I37" s="65"/>
    </row>
    <row r="38" spans="1:9">
      <c r="A38" s="65"/>
      <c r="B38" s="77"/>
      <c r="C38" s="77"/>
      <c r="D38" s="66"/>
      <c r="E38" s="66"/>
      <c r="F38" s="77"/>
      <c r="G38" s="77"/>
      <c r="H38" s="65"/>
      <c r="I38" s="65"/>
    </row>
    <row r="39" spans="1:9">
      <c r="A39" s="65"/>
      <c r="B39" s="77"/>
      <c r="C39" s="77"/>
      <c r="D39" s="66"/>
      <c r="E39" s="66"/>
      <c r="F39" s="77"/>
      <c r="G39" s="77"/>
      <c r="H39" s="65"/>
      <c r="I39" s="65"/>
    </row>
    <row r="40" spans="1:9">
      <c r="A40" s="65"/>
      <c r="B40" s="77"/>
      <c r="C40" s="77"/>
      <c r="D40" s="66"/>
      <c r="E40" s="66"/>
      <c r="F40" s="77"/>
      <c r="G40" s="77"/>
      <c r="H40" s="65"/>
      <c r="I40" s="65"/>
    </row>
    <row r="41" spans="1:9">
      <c r="A41" s="65"/>
      <c r="B41" s="77"/>
      <c r="C41" s="77"/>
      <c r="D41" s="66"/>
      <c r="E41" s="66"/>
      <c r="F41" s="77"/>
      <c r="G41" s="77"/>
      <c r="H41" s="65"/>
      <c r="I41" s="65"/>
    </row>
    <row r="42" spans="1:9">
      <c r="A42" s="65"/>
      <c r="B42" s="65"/>
      <c r="C42" s="65"/>
      <c r="D42" s="92"/>
      <c r="E42" s="92"/>
      <c r="F42" s="65"/>
      <c r="G42" s="65"/>
      <c r="H42" s="65"/>
      <c r="I42" s="65"/>
    </row>
    <row r="43" spans="1:9">
      <c r="A43" s="65"/>
      <c r="B43" s="65"/>
      <c r="C43" s="65"/>
      <c r="D43" s="92"/>
      <c r="E43" s="92"/>
      <c r="F43" s="65"/>
      <c r="G43" s="65"/>
      <c r="H43" s="65"/>
      <c r="I43" s="65"/>
    </row>
    <row r="44" spans="1:9">
      <c r="A44" s="65"/>
      <c r="B44" s="65"/>
      <c r="C44" s="65"/>
      <c r="D44" s="92"/>
      <c r="E44" s="92"/>
      <c r="F44" s="65"/>
      <c r="G44" s="65"/>
      <c r="H44" s="65"/>
      <c r="I44" s="65"/>
    </row>
    <row r="45" spans="1:9">
      <c r="A45" s="65"/>
      <c r="B45" s="65"/>
      <c r="C45" s="65"/>
      <c r="D45" s="92"/>
      <c r="E45" s="92"/>
      <c r="F45" s="65"/>
      <c r="G45" s="65"/>
      <c r="H45" s="65"/>
      <c r="I45" s="65"/>
    </row>
  </sheetData>
  <protectedRanges>
    <protectedRange password="DCBC" sqref="F19:F21 E11:F14 E4:F6 F34" name="Protected cells"/>
  </protectedRanges>
  <mergeCells count="26">
    <mergeCell ref="C1:G1"/>
    <mergeCell ref="C2:F2"/>
    <mergeCell ref="G2:G7"/>
    <mergeCell ref="I3:I5"/>
    <mergeCell ref="C7:F7"/>
    <mergeCell ref="C19:D19"/>
    <mergeCell ref="C20:D20"/>
    <mergeCell ref="C21:D21"/>
    <mergeCell ref="C22:D22"/>
    <mergeCell ref="C23:F23"/>
    <mergeCell ref="C9:F9"/>
    <mergeCell ref="G9:G15"/>
    <mergeCell ref="C15:F15"/>
    <mergeCell ref="C36:F36"/>
    <mergeCell ref="C25:F25"/>
    <mergeCell ref="C27:F27"/>
    <mergeCell ref="G27:G36"/>
    <mergeCell ref="C28:E28"/>
    <mergeCell ref="C29:E29"/>
    <mergeCell ref="C30:E30"/>
    <mergeCell ref="C31:E31"/>
    <mergeCell ref="C32:E32"/>
    <mergeCell ref="C33:E33"/>
    <mergeCell ref="C35:E35"/>
    <mergeCell ref="C17:D17"/>
    <mergeCell ref="G17:G23"/>
  </mergeCells>
  <dataValidations count="12">
    <dataValidation allowBlank="1" showInputMessage="1" showErrorMessage="1" prompt="Enter Periodic Payments" sqref="F35"/>
    <dataValidation allowBlank="1" showInputMessage="1" showErrorMessage="1" prompt="Enter Customer Deposits" sqref="F33"/>
    <dataValidation allowBlank="1" showInputMessage="1" showErrorMessage="1" prompt="Enter Contest Payouts" sqref="F32"/>
    <dataValidation allowBlank="1" showInputMessage="1" showErrorMessage="1" prompt="Enter Highest Progressive" sqref="F30:F31"/>
    <dataValidation allowBlank="1" showInputMessage="1" showErrorMessage="1" prompt="Enter Highest Table Progressive" sqref="F29"/>
    <dataValidation allowBlank="1" showInputMessage="1" showErrorMessage="1" prompt="Enter Highest Payout" sqref="F22 F28"/>
    <dataValidation allowBlank="1" showInputMessage="1" showErrorMessage="1" prompt="Enter # Tables" sqref="D11:D14"/>
    <dataValidation allowBlank="1" showInputMessage="1" showErrorMessage="1" prompt="Enter # Machines &gt; $1" sqref="D6"/>
    <dataValidation allowBlank="1" showInputMessage="1" showErrorMessage="1" prompt="Enter # $1 Machines" sqref="D5"/>
    <dataValidation allowBlank="1" showInputMessage="1" showErrorMessage="1" prompt="Enter # Machines- $.01-.5 and Multi Denom" sqref="D4"/>
    <dataValidation type="list" allowBlank="1" showInputMessage="1" showErrorMessage="1" error="Please Enter Y or N" prompt="Please Enter Y or N" sqref="E19:E22">
      <formula1>Answer</formula1>
    </dataValidation>
    <dataValidation type="list" allowBlank="1" showInputMessage="1" showErrorMessage="1" prompt="Please Enter Y or N" sqref="E34">
      <formula1>Answer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H7" sqref="H7"/>
    </sheetView>
  </sheetViews>
  <sheetFormatPr defaultRowHeight="15"/>
  <cols>
    <col min="1" max="1" width="15.140625" customWidth="1"/>
    <col min="2" max="5" width="12" bestFit="1" customWidth="1"/>
    <col min="6" max="6" width="10.7109375" bestFit="1" customWidth="1"/>
    <col min="7" max="7" width="3.42578125" customWidth="1"/>
    <col min="8" max="8" width="15.140625" customWidth="1"/>
    <col min="9" max="9" width="12.28515625" bestFit="1" customWidth="1"/>
    <col min="10" max="10" width="13.5703125" customWidth="1"/>
    <col min="11" max="12" width="12" bestFit="1" customWidth="1"/>
    <col min="13" max="13" width="11" bestFit="1" customWidth="1"/>
  </cols>
  <sheetData>
    <row r="1" spans="1:13" ht="27" thickBot="1">
      <c r="A1" s="148" t="s">
        <v>179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24" thickBot="1">
      <c r="A2" s="151" t="s">
        <v>180</v>
      </c>
      <c r="B2" s="152"/>
      <c r="C2" s="152"/>
      <c r="D2" s="152"/>
      <c r="E2" s="152"/>
      <c r="F2" s="153"/>
      <c r="G2" s="20"/>
      <c r="H2" s="151" t="s">
        <v>181</v>
      </c>
      <c r="I2" s="152"/>
      <c r="J2" s="152"/>
      <c r="K2" s="152"/>
      <c r="L2" s="152"/>
      <c r="M2" s="153"/>
    </row>
    <row r="3" spans="1:13" ht="18.75" thickBot="1">
      <c r="A3" s="145" t="s">
        <v>182</v>
      </c>
      <c r="B3" s="146"/>
      <c r="C3" s="146"/>
      <c r="D3" s="146"/>
      <c r="E3" s="146"/>
      <c r="F3" s="147"/>
      <c r="G3" s="21"/>
      <c r="H3" s="145" t="s">
        <v>183</v>
      </c>
      <c r="I3" s="146"/>
      <c r="J3" s="146"/>
      <c r="K3" s="146"/>
      <c r="L3" s="146"/>
      <c r="M3" s="147"/>
    </row>
    <row r="4" spans="1:13" ht="30.75">
      <c r="A4" s="22" t="s">
        <v>184</v>
      </c>
      <c r="B4" s="23" t="s">
        <v>185</v>
      </c>
      <c r="C4" s="23" t="s">
        <v>186</v>
      </c>
      <c r="D4" s="23" t="s">
        <v>187</v>
      </c>
      <c r="E4" s="23" t="s">
        <v>188</v>
      </c>
      <c r="F4" s="24" t="s">
        <v>189</v>
      </c>
      <c r="G4" s="25"/>
      <c r="H4" s="22" t="s">
        <v>184</v>
      </c>
      <c r="I4" s="23" t="s">
        <v>190</v>
      </c>
      <c r="J4" s="23" t="s">
        <v>191</v>
      </c>
      <c r="K4" s="23" t="s">
        <v>192</v>
      </c>
      <c r="L4" s="23" t="s">
        <v>193</v>
      </c>
      <c r="M4" s="24" t="s">
        <v>194</v>
      </c>
    </row>
    <row r="5" spans="1:13" ht="30.75">
      <c r="A5" s="26" t="s">
        <v>195</v>
      </c>
      <c r="B5" s="27">
        <v>1000</v>
      </c>
      <c r="C5" s="27">
        <v>800</v>
      </c>
      <c r="D5" s="27">
        <v>500</v>
      </c>
      <c r="E5" s="27">
        <v>500</v>
      </c>
      <c r="F5" s="28">
        <v>350</v>
      </c>
      <c r="G5" s="25"/>
      <c r="H5" s="26" t="s">
        <v>195</v>
      </c>
      <c r="I5" s="27">
        <v>1000</v>
      </c>
      <c r="J5" s="27">
        <v>800</v>
      </c>
      <c r="K5" s="27">
        <v>500</v>
      </c>
      <c r="L5" s="27">
        <v>500</v>
      </c>
      <c r="M5" s="28">
        <v>350</v>
      </c>
    </row>
    <row r="6" spans="1:13" ht="15.75">
      <c r="A6" s="26" t="s">
        <v>196</v>
      </c>
      <c r="B6" s="27">
        <v>1800</v>
      </c>
      <c r="C6" s="27">
        <v>1500</v>
      </c>
      <c r="D6" s="27">
        <v>1000</v>
      </c>
      <c r="E6" s="27">
        <v>750</v>
      </c>
      <c r="F6" s="28">
        <v>500</v>
      </c>
      <c r="G6" s="25"/>
      <c r="H6" s="26" t="s">
        <v>197</v>
      </c>
      <c r="I6" s="27">
        <v>1800</v>
      </c>
      <c r="J6" s="27">
        <v>1500</v>
      </c>
      <c r="K6" s="27">
        <v>1000</v>
      </c>
      <c r="L6" s="27">
        <v>750</v>
      </c>
      <c r="M6" s="28">
        <v>500</v>
      </c>
    </row>
    <row r="7" spans="1:13" ht="16.5" thickBot="1">
      <c r="A7" s="29" t="s">
        <v>198</v>
      </c>
      <c r="B7" s="30">
        <v>5000</v>
      </c>
      <c r="C7" s="30">
        <v>4000</v>
      </c>
      <c r="D7" s="30">
        <v>3000</v>
      </c>
      <c r="E7" s="30">
        <v>2000</v>
      </c>
      <c r="F7" s="31">
        <v>1000</v>
      </c>
      <c r="G7" s="25"/>
      <c r="H7" s="29" t="s">
        <v>198</v>
      </c>
      <c r="I7" s="30">
        <v>5000</v>
      </c>
      <c r="J7" s="30">
        <v>4000</v>
      </c>
      <c r="K7" s="30">
        <v>3000</v>
      </c>
      <c r="L7" s="30">
        <v>2000</v>
      </c>
      <c r="M7" s="31">
        <v>1000</v>
      </c>
    </row>
    <row r="8" spans="1:13" ht="16.5" thickBot="1">
      <c r="A8" s="32"/>
      <c r="B8" s="33"/>
      <c r="C8" s="33"/>
      <c r="D8" s="33"/>
      <c r="E8" s="34"/>
      <c r="F8" s="35"/>
      <c r="G8" s="25"/>
      <c r="H8" s="32"/>
      <c r="I8" s="36"/>
      <c r="J8" s="36"/>
      <c r="K8" s="36"/>
      <c r="L8" s="36"/>
      <c r="M8" s="37"/>
    </row>
    <row r="9" spans="1:13" ht="18">
      <c r="A9" s="145" t="s">
        <v>151</v>
      </c>
      <c r="B9" s="146"/>
      <c r="C9" s="146"/>
      <c r="D9" s="146"/>
      <c r="E9" s="146"/>
      <c r="F9" s="147"/>
      <c r="G9" s="25"/>
      <c r="H9" s="145" t="s">
        <v>199</v>
      </c>
      <c r="I9" s="146"/>
      <c r="J9" s="146"/>
      <c r="K9" s="146"/>
      <c r="L9" s="146"/>
      <c r="M9" s="147"/>
    </row>
    <row r="10" spans="1:13" ht="30.75">
      <c r="A10" s="22" t="s">
        <v>184</v>
      </c>
      <c r="B10" s="23" t="s">
        <v>185</v>
      </c>
      <c r="C10" s="23" t="s">
        <v>186</v>
      </c>
      <c r="D10" s="23" t="s">
        <v>187</v>
      </c>
      <c r="E10" s="23" t="s">
        <v>188</v>
      </c>
      <c r="F10" s="24" t="s">
        <v>189</v>
      </c>
      <c r="G10" s="25"/>
      <c r="H10" s="22" t="s">
        <v>184</v>
      </c>
      <c r="I10" s="23" t="s">
        <v>190</v>
      </c>
      <c r="J10" s="23" t="s">
        <v>191</v>
      </c>
      <c r="K10" s="23" t="s">
        <v>192</v>
      </c>
      <c r="L10" s="23" t="s">
        <v>193</v>
      </c>
      <c r="M10" s="24" t="s">
        <v>194</v>
      </c>
    </row>
    <row r="11" spans="1:13" ht="31.5" thickBot="1">
      <c r="A11" s="29" t="s">
        <v>200</v>
      </c>
      <c r="B11" s="38">
        <v>500000</v>
      </c>
      <c r="C11" s="38">
        <v>350000</v>
      </c>
      <c r="D11" s="38">
        <v>200000</v>
      </c>
      <c r="E11" s="38">
        <v>100000</v>
      </c>
      <c r="F11" s="39">
        <v>50000</v>
      </c>
      <c r="G11" s="25"/>
      <c r="H11" s="26" t="s">
        <v>201</v>
      </c>
      <c r="I11" s="27">
        <v>30000</v>
      </c>
      <c r="J11" s="27">
        <v>15000</v>
      </c>
      <c r="K11" s="27">
        <v>10000</v>
      </c>
      <c r="L11" s="27">
        <v>5000</v>
      </c>
      <c r="M11" s="28">
        <v>3000</v>
      </c>
    </row>
    <row r="12" spans="1:13" ht="15.75">
      <c r="B12" s="40"/>
      <c r="C12" s="40"/>
      <c r="D12" s="40"/>
      <c r="G12" s="25"/>
      <c r="H12" s="26" t="s">
        <v>164</v>
      </c>
      <c r="I12" s="27">
        <v>60000</v>
      </c>
      <c r="J12" s="27">
        <v>30000</v>
      </c>
      <c r="K12" s="27">
        <v>20000</v>
      </c>
      <c r="L12" s="27">
        <v>15000</v>
      </c>
      <c r="M12" s="28">
        <v>5000</v>
      </c>
    </row>
    <row r="13" spans="1:13" ht="15.75">
      <c r="A13" s="41"/>
      <c r="B13" s="41"/>
      <c r="C13" s="41"/>
      <c r="D13" s="41"/>
      <c r="E13" s="41"/>
      <c r="F13" s="41"/>
      <c r="G13" s="25"/>
      <c r="H13" s="26" t="s">
        <v>165</v>
      </c>
      <c r="I13" s="27">
        <v>100000</v>
      </c>
      <c r="J13" s="27">
        <v>50000</v>
      </c>
      <c r="K13" s="27">
        <v>30000</v>
      </c>
      <c r="L13" s="27">
        <v>20000</v>
      </c>
      <c r="M13" s="28">
        <v>10000</v>
      </c>
    </row>
    <row r="14" spans="1:13" ht="16.5" thickBot="1">
      <c r="B14" s="40"/>
      <c r="C14" s="40"/>
      <c r="D14" s="40"/>
      <c r="G14" s="25"/>
      <c r="H14" s="42" t="s">
        <v>202</v>
      </c>
      <c r="I14" s="30">
        <v>10000</v>
      </c>
      <c r="J14" s="30">
        <v>8000</v>
      </c>
      <c r="K14" s="30">
        <v>5000</v>
      </c>
      <c r="L14" s="30">
        <v>4000</v>
      </c>
      <c r="M14" s="31">
        <v>2000</v>
      </c>
    </row>
    <row r="15" spans="1:13" ht="15.75" thickBot="1">
      <c r="B15" s="40"/>
      <c r="C15" s="40"/>
      <c r="D15" s="40"/>
      <c r="G15" s="25"/>
      <c r="H15" s="43"/>
      <c r="I15" s="34"/>
      <c r="J15" s="34"/>
      <c r="K15" s="34"/>
      <c r="L15" s="34"/>
      <c r="M15" s="35"/>
    </row>
    <row r="16" spans="1:13" ht="18">
      <c r="B16" s="40"/>
      <c r="C16" s="40"/>
      <c r="D16" s="40"/>
      <c r="G16" s="25"/>
      <c r="H16" s="145" t="s">
        <v>203</v>
      </c>
      <c r="I16" s="146"/>
      <c r="J16" s="146"/>
      <c r="K16" s="146"/>
      <c r="L16" s="146"/>
      <c r="M16" s="147"/>
    </row>
    <row r="17" spans="1:13" ht="30.75">
      <c r="B17" s="40"/>
      <c r="C17" s="40"/>
      <c r="D17" s="40"/>
      <c r="G17" s="25"/>
      <c r="H17" s="22" t="s">
        <v>184</v>
      </c>
      <c r="I17" s="23" t="s">
        <v>190</v>
      </c>
      <c r="J17" s="23" t="s">
        <v>191</v>
      </c>
      <c r="K17" s="23" t="s">
        <v>192</v>
      </c>
      <c r="L17" s="23" t="s">
        <v>193</v>
      </c>
      <c r="M17" s="24" t="s">
        <v>194</v>
      </c>
    </row>
    <row r="18" spans="1:13" ht="15.75">
      <c r="A18" s="19"/>
      <c r="B18" s="40"/>
      <c r="C18" s="40"/>
      <c r="D18" s="40"/>
      <c r="G18" s="25"/>
      <c r="H18" s="26" t="s">
        <v>204</v>
      </c>
      <c r="I18" s="27">
        <v>2500</v>
      </c>
      <c r="J18" s="27">
        <v>2000</v>
      </c>
      <c r="K18" s="27">
        <v>1600</v>
      </c>
      <c r="L18" s="27">
        <v>800</v>
      </c>
      <c r="M18" s="28">
        <v>500</v>
      </c>
    </row>
    <row r="19" spans="1:13" ht="15.75">
      <c r="A19" s="19"/>
      <c r="B19" s="40"/>
      <c r="C19" s="40"/>
      <c r="D19" s="40"/>
      <c r="G19" s="25"/>
      <c r="H19" s="26" t="s">
        <v>205</v>
      </c>
      <c r="I19" s="27">
        <v>30000</v>
      </c>
      <c r="J19" s="27">
        <v>22500</v>
      </c>
      <c r="K19" s="27">
        <v>15000</v>
      </c>
      <c r="L19" s="27">
        <v>7000</v>
      </c>
      <c r="M19" s="28">
        <v>4000</v>
      </c>
    </row>
    <row r="20" spans="1:13" ht="16.5" thickBot="1">
      <c r="B20" s="40"/>
      <c r="C20" s="40"/>
      <c r="D20" s="40"/>
      <c r="G20" s="25"/>
      <c r="H20" s="29" t="s">
        <v>206</v>
      </c>
      <c r="I20" s="30">
        <v>25000</v>
      </c>
      <c r="J20" s="30">
        <v>20000</v>
      </c>
      <c r="K20" s="30">
        <v>15000</v>
      </c>
      <c r="L20" s="30">
        <v>10000</v>
      </c>
      <c r="M20" s="31">
        <v>7500</v>
      </c>
    </row>
    <row r="21" spans="1:13" ht="15.75" thickBot="1">
      <c r="B21" s="40"/>
      <c r="C21" s="40"/>
      <c r="D21" s="40"/>
      <c r="G21" s="25"/>
      <c r="H21" s="43"/>
      <c r="I21" s="34"/>
      <c r="J21" s="34"/>
      <c r="K21" s="34"/>
      <c r="L21" s="34"/>
      <c r="M21" s="35"/>
    </row>
    <row r="22" spans="1:13" ht="18">
      <c r="B22" s="40"/>
      <c r="C22" s="40"/>
      <c r="D22" s="40"/>
      <c r="G22" s="25"/>
      <c r="H22" s="145" t="s">
        <v>151</v>
      </c>
      <c r="I22" s="146"/>
      <c r="J22" s="146"/>
      <c r="K22" s="146"/>
      <c r="L22" s="146"/>
      <c r="M22" s="147"/>
    </row>
    <row r="23" spans="1:13" ht="30.75">
      <c r="B23" s="40"/>
      <c r="C23" s="40"/>
      <c r="D23" s="40"/>
      <c r="G23" s="25"/>
      <c r="H23" s="22" t="s">
        <v>184</v>
      </c>
      <c r="I23" s="23" t="s">
        <v>190</v>
      </c>
      <c r="J23" s="23" t="s">
        <v>191</v>
      </c>
      <c r="K23" s="23" t="s">
        <v>192</v>
      </c>
      <c r="L23" s="23" t="s">
        <v>193</v>
      </c>
      <c r="M23" s="24" t="s">
        <v>194</v>
      </c>
    </row>
    <row r="24" spans="1:13" ht="31.5" thickBot="1">
      <c r="B24" s="40"/>
      <c r="C24" s="40"/>
      <c r="D24" s="40"/>
      <c r="G24" s="25"/>
      <c r="H24" s="29" t="s">
        <v>200</v>
      </c>
      <c r="I24" s="38">
        <v>500000</v>
      </c>
      <c r="J24" s="38">
        <v>350000</v>
      </c>
      <c r="K24" s="38">
        <v>200000</v>
      </c>
      <c r="L24" s="38">
        <v>100000</v>
      </c>
      <c r="M24" s="39">
        <v>50000</v>
      </c>
    </row>
    <row r="25" spans="1:13">
      <c r="B25" s="40"/>
      <c r="C25" s="40"/>
      <c r="D25" s="40"/>
    </row>
    <row r="26" spans="1:13">
      <c r="B26" s="40"/>
      <c r="C26" s="40"/>
      <c r="D26" s="40"/>
    </row>
    <row r="27" spans="1:13">
      <c r="B27" s="40"/>
      <c r="C27" s="40"/>
      <c r="D27" s="40"/>
    </row>
    <row r="28" spans="1:13">
      <c r="B28" s="40"/>
      <c r="C28" s="40"/>
      <c r="D28" s="40"/>
    </row>
    <row r="29" spans="1:13">
      <c r="B29" s="40"/>
      <c r="C29" s="40"/>
      <c r="D29" s="40"/>
    </row>
    <row r="30" spans="1:13">
      <c r="B30" s="40"/>
      <c r="C30" s="40"/>
      <c r="D30" s="40"/>
    </row>
  </sheetData>
  <mergeCells count="9">
    <mergeCell ref="H16:M16"/>
    <mergeCell ref="H22:M22"/>
    <mergeCell ref="A1:M1"/>
    <mergeCell ref="A2:F2"/>
    <mergeCell ref="H2:M2"/>
    <mergeCell ref="A3:F3"/>
    <mergeCell ref="H3:M3"/>
    <mergeCell ref="A9:F9"/>
    <mergeCell ref="H9:M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70e25f-6623-418a-af7b-d67b3b0fd7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9CE3BB2A0A2408D87AB6F7D39EB42" ma:contentTypeVersion="13" ma:contentTypeDescription="Create a new document." ma:contentTypeScope="" ma:versionID="3bc132a0b00ff8cbda46c90d7182f9dd">
  <xsd:schema xmlns:xsd="http://www.w3.org/2001/XMLSchema" xmlns:xs="http://www.w3.org/2001/XMLSchema" xmlns:p="http://schemas.microsoft.com/office/2006/metadata/properties" xmlns:ns3="4f70e25f-6623-418a-af7b-d67b3b0fd74a" xmlns:ns4="d49b7609-cc31-4e39-88f9-0c0e03353d58" targetNamespace="http://schemas.microsoft.com/office/2006/metadata/properties" ma:root="true" ma:fieldsID="85a7bbfb602747df06a5c341c2a8facd" ns3:_="" ns4:_="">
    <xsd:import namespace="4f70e25f-6623-418a-af7b-d67b3b0fd74a"/>
    <xsd:import namespace="d49b7609-cc31-4e39-88f9-0c0e03353d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0e25f-6623-418a-af7b-d67b3b0fd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b7609-cc31-4e39-88f9-0c0e03353d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6340C-8A86-4CBD-BC2B-F726E8594EA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d49b7609-cc31-4e39-88f9-0c0e03353d58"/>
    <ds:schemaRef ds:uri="4f70e25f-6623-418a-af7b-d67b3b0fd74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575FD7-24E3-41F5-A115-0A1963542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ABDF48-04DF-4207-BAC5-D86CA5675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0e25f-6623-418a-af7b-d67b3b0fd74a"/>
    <ds:schemaRef ds:uri="d49b7609-cc31-4e39-88f9-0c0e03353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Minimum Bankroll</vt:lpstr>
      <vt:lpstr>Instructions</vt:lpstr>
      <vt:lpstr>Class II</vt:lpstr>
      <vt:lpstr>Class III</vt:lpstr>
      <vt:lpstr>Look-up Tables</vt:lpstr>
      <vt:lpstr>GGR</vt:lpstr>
      <vt:lpstr>Minimum_Bankroll_Look_Up_Tables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Benefield, Josh</dc:creator>
  <cp:lastModifiedBy>Caviness, Gena A.</cp:lastModifiedBy>
  <dcterms:created xsi:type="dcterms:W3CDTF">2022-11-17T16:04:32Z</dcterms:created>
  <dcterms:modified xsi:type="dcterms:W3CDTF">2023-03-23T21:11:37Z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0x0101007979CE3BB2A0A2408D87AB6F7D39EB42</vt:lpwstr>
  </property>
</Properties>
</file>